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315" yWindow="-45" windowWidth="8940" windowHeight="4305" tabRatio="910"/>
  </bookViews>
  <sheets>
    <sheet name="Fuente" sheetId="119" r:id="rId1"/>
    <sheet name="Índice" sheetId="109" r:id="rId2"/>
    <sheet name="Nota Técnica" sheetId="117" r:id="rId3"/>
    <sheet name="Cuadro I-1" sheetId="5" r:id="rId4"/>
    <sheet name="balance_dos" sheetId="105" state="hidden" r:id="rId5"/>
    <sheet name="Cuadro I-2" sheetId="83" r:id="rId6"/>
    <sheet name="Cuadro I-3" sheetId="84" r:id="rId7"/>
    <sheet name="Cuadro I-4" sheetId="85" r:id="rId8"/>
    <sheet name="Cuadro I-5" sheetId="107" r:id="rId9"/>
    <sheet name="Cuadro I-6" sheetId="103" r:id="rId10"/>
    <sheet name="Cuadro I-7" sheetId="90" r:id="rId11"/>
    <sheet name="ingresos por direccion recaudad" sheetId="104" state="hidden" r:id="rId12"/>
    <sheet name="rentas cde" sheetId="54" state="hidden" r:id="rId13"/>
    <sheet name="transf ctes" sheetId="86" state="hidden" r:id="rId14"/>
    <sheet name="Cuadro I-8" sheetId="91" r:id="rId15"/>
    <sheet name="Cuadro I-9" sheetId="92" r:id="rId16"/>
    <sheet name="Cuadro I-10" sheetId="99" r:id="rId17"/>
    <sheet name="Cuadro I-11" sheetId="96" r:id="rId18"/>
    <sheet name="Cuadro I-12" sheetId="108" r:id="rId19"/>
    <sheet name="transf munic" sheetId="102" state="hidden" r:id="rId20"/>
    <sheet name="Cuadro I-13A" sheetId="112" r:id="rId21"/>
    <sheet name="Cuadro I-13B" sheetId="113" r:id="rId22"/>
    <sheet name="Cuadro I-13C" sheetId="114" r:id="rId23"/>
    <sheet name="Cuadro I-13D" sheetId="115" r:id="rId24"/>
    <sheet name="PIP" sheetId="97" state="hidden" r:id="rId25"/>
    <sheet name="financiamiento PIP" sheetId="101" state="hidden" r:id="rId26"/>
    <sheet name="gto pobrez_insti" sheetId="98" state="hidden" r:id="rId27"/>
    <sheet name="servicio" sheetId="66" state="hidden" r:id="rId28"/>
    <sheet name="servicio_instrum" sheetId="87" state="hidden" r:id="rId29"/>
    <sheet name="servicio deuda externa" sheetId="65" state="hidden" r:id="rId30"/>
    <sheet name="transf universidades" sheetId="62" state="hidden" r:id="rId31"/>
    <sheet name="desembolsos externos" sheetId="68" state="hidden" r:id="rId32"/>
    <sheet name="Cuadro I-14" sheetId="116" r:id="rId33"/>
  </sheets>
  <definedNames>
    <definedName name="_xlnm.Print_Area" localSheetId="4">balance_dos!$A$1:$A$18</definedName>
    <definedName name="_xlnm.Print_Area" localSheetId="3">'Cuadro I-1'!$A$1:$P$44</definedName>
    <definedName name="_xlnm.Print_Area" localSheetId="16">'Cuadro I-10'!$A$1:$P$15</definedName>
    <definedName name="_xlnm.Print_Area" localSheetId="17">'Cuadro I-11'!$A$1:$O$38</definedName>
    <definedName name="_xlnm.Print_Area" localSheetId="18">'Cuadro I-12'!$A$1:$N$37</definedName>
    <definedName name="_xlnm.Print_Area" localSheetId="20">'Cuadro I-13A'!$A$1:$N$50</definedName>
    <definedName name="_xlnm.Print_Area" localSheetId="21">'Cuadro I-13B'!$A$1:$N$49</definedName>
    <definedName name="_xlnm.Print_Area" localSheetId="22">'Cuadro I-13C'!$A$1:$N$53</definedName>
    <definedName name="_xlnm.Print_Area" localSheetId="23">'Cuadro I-13D'!$A$1:$N$60</definedName>
    <definedName name="_xlnm.Print_Area" localSheetId="32">'Cuadro I-14'!$A$1:$P$42</definedName>
    <definedName name="_xlnm.Print_Area" localSheetId="5">'Cuadro I-2'!$A$1:$Q$44</definedName>
    <definedName name="_xlnm.Print_Area" localSheetId="6">'Cuadro I-3'!$A$1:$P$40</definedName>
    <definedName name="_xlnm.Print_Area" localSheetId="7">'Cuadro I-4'!$A$1:$P$35</definedName>
    <definedName name="_xlnm.Print_Area" localSheetId="8">'Cuadro I-5'!$A$1:$P$35</definedName>
    <definedName name="_xlnm.Print_Area" localSheetId="9">'Cuadro I-6'!$A$1:$P$34</definedName>
    <definedName name="_xlnm.Print_Area" localSheetId="10">'Cuadro I-7'!$A$1:$P$36</definedName>
    <definedName name="_xlnm.Print_Area" localSheetId="14">'Cuadro I-8'!$A$1:$P$40</definedName>
    <definedName name="_xlnm.Print_Area" localSheetId="15">'Cuadro I-9'!$A$1:$P$28</definedName>
    <definedName name="_xlnm.Print_Area" localSheetId="31">'desembolsos externos'!$A$6:$A$152</definedName>
    <definedName name="_xlnm.Print_Area" localSheetId="25">'financiamiento PIP'!$A$1:$A$18</definedName>
    <definedName name="_xlnm.Print_Area" localSheetId="26">'gto pobrez_insti'!$A$1:$A$25</definedName>
    <definedName name="_xlnm.Print_Area" localSheetId="11">'ingresos por direccion recaudad'!$A$1:$A$16</definedName>
    <definedName name="_xlnm.Print_Area" localSheetId="24">PIP!$A$1:$A$25</definedName>
    <definedName name="_xlnm.Print_Area" localSheetId="12">'rentas cde'!$A$3:$A$35</definedName>
    <definedName name="_xlnm.Print_Area" localSheetId="27">servicio!$A$5:$E$16</definedName>
    <definedName name="_xlnm.Print_Area" localSheetId="29">'servicio deuda externa'!$A$6:$A$41</definedName>
    <definedName name="_xlnm.Print_Area" localSheetId="28">servicio_instrum!$A$5:$E$24</definedName>
    <definedName name="_xlnm.Print_Area" localSheetId="13">'transf ctes'!$A$1:$N$33</definedName>
    <definedName name="_xlnm.Print_Area" localSheetId="19">'transf munic'!$A$1:$M$183</definedName>
    <definedName name="_xlnm.Print_Area" localSheetId="30">'transf universidades'!$A$7:$A$30</definedName>
    <definedName name="_xlnm.Print_Titles" localSheetId="20">'Cuadro I-13A'!$1:$5</definedName>
    <definedName name="_xlnm.Print_Titles" localSheetId="21">'Cuadro I-13B'!$1:$5</definedName>
    <definedName name="_xlnm.Print_Titles" localSheetId="22">'Cuadro I-13C'!$1:$5</definedName>
    <definedName name="_xlnm.Print_Titles" localSheetId="23">'Cuadro I-13D'!$1:$5</definedName>
    <definedName name="_xlnm.Print_Titles" localSheetId="31">'desembolsos externos'!$5:$5</definedName>
    <definedName name="_xlnm.Print_Titles" localSheetId="19">'transf munic'!$1:$6</definedName>
  </definedNames>
  <calcPr calcId="145621"/>
</workbook>
</file>

<file path=xl/calcChain.xml><?xml version="1.0" encoding="utf-8"?>
<calcChain xmlns="http://schemas.openxmlformats.org/spreadsheetml/2006/main">
  <c r="O5" i="116" l="1"/>
  <c r="G5" i="116"/>
  <c r="E5" i="116" l="1"/>
  <c r="I5" i="116"/>
  <c r="K5" i="116"/>
  <c r="M5" i="116"/>
  <c r="D5" i="116"/>
  <c r="F5" i="116"/>
  <c r="H5" i="116"/>
  <c r="J5" i="116"/>
  <c r="L5" i="116"/>
  <c r="N5" i="116"/>
  <c r="P5" i="116"/>
  <c r="N26" i="108"/>
  <c r="N20" i="108"/>
  <c r="N17" i="108"/>
  <c r="N10" i="108"/>
  <c r="N7" i="108"/>
  <c r="N5" i="108" l="1"/>
  <c r="P20" i="5"/>
  <c r="N43" i="115" l="1"/>
  <c r="N34" i="115"/>
  <c r="N27" i="115"/>
  <c r="N16" i="115"/>
  <c r="N7" i="115"/>
  <c r="N45" i="114"/>
  <c r="N34" i="114"/>
  <c r="N24" i="114"/>
  <c r="N14" i="114"/>
  <c r="N7" i="114"/>
  <c r="N32" i="113"/>
  <c r="N21" i="113"/>
  <c r="N7" i="113"/>
  <c r="N39" i="112"/>
  <c r="N29" i="112"/>
  <c r="N20" i="112"/>
  <c r="N7" i="112"/>
  <c r="O5" i="96"/>
  <c r="P9" i="99"/>
  <c r="P5" i="99"/>
  <c r="P4" i="92"/>
  <c r="P30" i="91"/>
  <c r="P23" i="91"/>
  <c r="P17" i="91"/>
  <c r="P13" i="91"/>
  <c r="P12" i="91"/>
  <c r="P8" i="91"/>
  <c r="P7" i="91"/>
  <c r="P22" i="91" l="1"/>
  <c r="P5" i="91"/>
  <c r="P33" i="5"/>
  <c r="P30" i="5"/>
  <c r="P15" i="5"/>
  <c r="Q17" i="83"/>
  <c r="Q15" i="83" s="1"/>
  <c r="P7" i="90"/>
  <c r="O7" i="90"/>
  <c r="P25" i="90"/>
  <c r="P21" i="90"/>
  <c r="P10" i="90"/>
  <c r="P19" i="107"/>
  <c r="P18" i="107" s="1"/>
  <c r="P14" i="107"/>
  <c r="P7" i="107"/>
  <c r="P22" i="85"/>
  <c r="P13" i="85"/>
  <c r="P10" i="85"/>
  <c r="P22" i="84"/>
  <c r="P12" i="84"/>
  <c r="P10" i="84" s="1"/>
  <c r="P8" i="84" s="1"/>
  <c r="Q24" i="83"/>
  <c r="R24" i="83" s="1"/>
  <c r="P27" i="5" l="1"/>
  <c r="P14" i="5"/>
  <c r="Q10" i="83"/>
  <c r="Q7" i="83" s="1"/>
  <c r="Q6" i="83" s="1"/>
  <c r="Q5" i="83" s="1"/>
  <c r="P5" i="90"/>
  <c r="P6" i="5" s="1"/>
  <c r="P5" i="5" s="1"/>
  <c r="P20" i="103"/>
  <c r="P10" i="103"/>
  <c r="P8" i="103" s="1"/>
  <c r="P6" i="107"/>
  <c r="P5" i="107" s="1"/>
  <c r="P8" i="85"/>
  <c r="P5" i="85" s="1"/>
  <c r="P6" i="84"/>
  <c r="P5" i="84"/>
  <c r="P25" i="5" l="1"/>
  <c r="P5" i="103"/>
  <c r="P6" i="85"/>
  <c r="O23" i="91"/>
  <c r="O6" i="5"/>
  <c r="O5" i="99" l="1"/>
  <c r="O4" i="92"/>
  <c r="M45" i="114"/>
  <c r="M34" i="114"/>
  <c r="M24" i="114"/>
  <c r="M14" i="114"/>
  <c r="M7" i="114"/>
  <c r="M43" i="115"/>
  <c r="M34" i="115"/>
  <c r="M27" i="115"/>
  <c r="M16" i="115"/>
  <c r="M7" i="115"/>
  <c r="M7" i="113"/>
  <c r="M32" i="113"/>
  <c r="M21" i="113"/>
  <c r="M39" i="112"/>
  <c r="M29" i="112"/>
  <c r="M20" i="112"/>
  <c r="M7" i="112"/>
  <c r="M165" i="102"/>
  <c r="M156" i="102"/>
  <c r="M149" i="102"/>
  <c r="M138" i="102"/>
  <c r="M129" i="102"/>
  <c r="M124" i="102"/>
  <c r="M113" i="102"/>
  <c r="M103" i="102"/>
  <c r="M93" i="102"/>
  <c r="M86" i="102"/>
  <c r="M72" i="102"/>
  <c r="M61" i="102"/>
  <c r="M47" i="102"/>
  <c r="M40" i="102"/>
  <c r="M30" i="102"/>
  <c r="M21" i="102"/>
  <c r="M8" i="102"/>
  <c r="N5" i="96"/>
  <c r="O30" i="91"/>
  <c r="O22" i="91" s="1"/>
  <c r="O17" i="91"/>
  <c r="O13" i="91"/>
  <c r="O12" i="91" s="1"/>
  <c r="O8" i="91"/>
  <c r="M8" i="91"/>
  <c r="N8" i="91"/>
  <c r="M13" i="91"/>
  <c r="M12" i="91" s="1"/>
  <c r="N13" i="91"/>
  <c r="N12" i="91" s="1"/>
  <c r="M17" i="86"/>
  <c r="M9" i="86"/>
  <c r="M8" i="86" s="1"/>
  <c r="M6" i="86" s="1"/>
  <c r="O25" i="90"/>
  <c r="O21" i="90"/>
  <c r="O10" i="90"/>
  <c r="O20" i="103"/>
  <c r="O15" i="103"/>
  <c r="O10" i="103" s="1"/>
  <c r="O8" i="103" s="1"/>
  <c r="O19" i="107"/>
  <c r="O18" i="107" s="1"/>
  <c r="O14" i="107"/>
  <c r="O7" i="107"/>
  <c r="O22" i="85"/>
  <c r="O13" i="85"/>
  <c r="O10" i="85"/>
  <c r="O22" i="84"/>
  <c r="O12" i="84"/>
  <c r="O10" i="84" s="1"/>
  <c r="O8" i="84" s="1"/>
  <c r="P24" i="83"/>
  <c r="P15" i="83"/>
  <c r="P10" i="83"/>
  <c r="O33" i="5"/>
  <c r="O30" i="5"/>
  <c r="O20" i="5"/>
  <c r="O5" i="5"/>
  <c r="M7" i="108" l="1"/>
  <c r="M17" i="108"/>
  <c r="O5" i="103"/>
  <c r="O27" i="5"/>
  <c r="P7" i="83"/>
  <c r="O15" i="5"/>
  <c r="O7" i="91"/>
  <c r="O5" i="91" s="1"/>
  <c r="O5" i="90"/>
  <c r="O6" i="107"/>
  <c r="O5" i="107" s="1"/>
  <c r="O8" i="85"/>
  <c r="O6" i="85" s="1"/>
  <c r="O5" i="84"/>
  <c r="O6" i="84"/>
  <c r="M5" i="108" l="1"/>
  <c r="O14" i="5"/>
  <c r="P6" i="83"/>
  <c r="O5" i="85"/>
  <c r="O25" i="5" l="1"/>
  <c r="P5" i="83"/>
  <c r="L43" i="115"/>
  <c r="K43" i="115"/>
  <c r="J43" i="115"/>
  <c r="I43" i="115"/>
  <c r="H43" i="115"/>
  <c r="G43" i="115"/>
  <c r="F43" i="115"/>
  <c r="E43" i="115"/>
  <c r="D43" i="115"/>
  <c r="C43" i="115"/>
  <c r="L34" i="115"/>
  <c r="K34" i="115"/>
  <c r="J34" i="115"/>
  <c r="I34" i="115"/>
  <c r="H34" i="115"/>
  <c r="G34" i="115"/>
  <c r="F34" i="115"/>
  <c r="E34" i="115"/>
  <c r="D34" i="115"/>
  <c r="C34" i="115"/>
  <c r="L27" i="115"/>
  <c r="K27" i="115"/>
  <c r="J27" i="115"/>
  <c r="I27" i="115"/>
  <c r="H27" i="115"/>
  <c r="G27" i="115"/>
  <c r="F27" i="115"/>
  <c r="E27" i="115"/>
  <c r="D27" i="115"/>
  <c r="C27" i="115"/>
  <c r="L16" i="115"/>
  <c r="K16" i="115"/>
  <c r="J16" i="115"/>
  <c r="I16" i="115"/>
  <c r="H16" i="115"/>
  <c r="G16" i="115"/>
  <c r="F16" i="115"/>
  <c r="E16" i="115"/>
  <c r="D16" i="115"/>
  <c r="C16" i="115"/>
  <c r="L7" i="115"/>
  <c r="K7" i="115"/>
  <c r="J7" i="115"/>
  <c r="I7" i="115"/>
  <c r="H7" i="115"/>
  <c r="G7" i="115"/>
  <c r="F7" i="115"/>
  <c r="E7" i="115"/>
  <c r="D7" i="115"/>
  <c r="C7" i="115"/>
  <c r="L45" i="114"/>
  <c r="K45" i="114"/>
  <c r="J45" i="114"/>
  <c r="I45" i="114"/>
  <c r="H45" i="114"/>
  <c r="G45" i="114"/>
  <c r="F45" i="114"/>
  <c r="E45" i="114"/>
  <c r="D45" i="114"/>
  <c r="C45" i="114"/>
  <c r="L34" i="114"/>
  <c r="K34" i="114"/>
  <c r="J34" i="114"/>
  <c r="I34" i="114"/>
  <c r="H34" i="114"/>
  <c r="G34" i="114"/>
  <c r="F34" i="114"/>
  <c r="E34" i="114"/>
  <c r="D34" i="114"/>
  <c r="C34" i="114"/>
  <c r="L24" i="114"/>
  <c r="K24" i="114"/>
  <c r="J24" i="114"/>
  <c r="I24" i="114"/>
  <c r="H24" i="114"/>
  <c r="G24" i="114"/>
  <c r="F24" i="114"/>
  <c r="E24" i="114"/>
  <c r="D24" i="114"/>
  <c r="C24" i="114"/>
  <c r="L14" i="114"/>
  <c r="K14" i="114"/>
  <c r="J14" i="114"/>
  <c r="I14" i="114"/>
  <c r="H14" i="114"/>
  <c r="G14" i="114"/>
  <c r="F14" i="114"/>
  <c r="E14" i="114"/>
  <c r="D14" i="114"/>
  <c r="C14" i="114"/>
  <c r="L7" i="114"/>
  <c r="K7" i="114"/>
  <c r="J7" i="114"/>
  <c r="I7" i="114"/>
  <c r="H7" i="114"/>
  <c r="G7" i="114"/>
  <c r="F7" i="114"/>
  <c r="E7" i="114"/>
  <c r="D7" i="114"/>
  <c r="C7" i="114"/>
  <c r="L32" i="113"/>
  <c r="K32" i="113"/>
  <c r="J32" i="113"/>
  <c r="I32" i="113"/>
  <c r="H32" i="113"/>
  <c r="G32" i="113"/>
  <c r="F32" i="113"/>
  <c r="E32" i="113"/>
  <c r="D32" i="113"/>
  <c r="C32" i="113"/>
  <c r="L21" i="113"/>
  <c r="K21" i="113"/>
  <c r="J21" i="113"/>
  <c r="I21" i="113"/>
  <c r="H21" i="113"/>
  <c r="G21" i="113"/>
  <c r="F21" i="113"/>
  <c r="E21" i="113"/>
  <c r="D21" i="113"/>
  <c r="C21" i="113"/>
  <c r="L7" i="113"/>
  <c r="K7" i="113"/>
  <c r="J7" i="113"/>
  <c r="I7" i="113"/>
  <c r="H7" i="113"/>
  <c r="G7" i="113"/>
  <c r="F7" i="113"/>
  <c r="E7" i="113"/>
  <c r="D7" i="113"/>
  <c r="C7" i="113"/>
  <c r="L39" i="112"/>
  <c r="K39" i="112"/>
  <c r="J39" i="112"/>
  <c r="I39" i="112"/>
  <c r="H39" i="112"/>
  <c r="G39" i="112"/>
  <c r="F39" i="112"/>
  <c r="E39" i="112"/>
  <c r="D39" i="112"/>
  <c r="C39" i="112"/>
  <c r="L29" i="112"/>
  <c r="K29" i="112"/>
  <c r="J29" i="112"/>
  <c r="I29" i="112"/>
  <c r="H29" i="112"/>
  <c r="G29" i="112"/>
  <c r="F29" i="112"/>
  <c r="E29" i="112"/>
  <c r="D29" i="112"/>
  <c r="C29" i="112"/>
  <c r="L20" i="112"/>
  <c r="K20" i="112"/>
  <c r="J20" i="112"/>
  <c r="I20" i="112"/>
  <c r="H20" i="112"/>
  <c r="G20" i="112"/>
  <c r="F20" i="112"/>
  <c r="E20" i="112"/>
  <c r="D20" i="112"/>
  <c r="C20" i="112"/>
  <c r="L7" i="112"/>
  <c r="K7" i="112"/>
  <c r="J7" i="112"/>
  <c r="I7" i="112"/>
  <c r="H7" i="112"/>
  <c r="G7" i="112"/>
  <c r="F7" i="112"/>
  <c r="E7" i="112"/>
  <c r="D7" i="112"/>
  <c r="C7" i="112"/>
  <c r="H33" i="5"/>
  <c r="I33" i="5"/>
  <c r="K33" i="5"/>
  <c r="L33" i="5"/>
  <c r="M33" i="5"/>
  <c r="N33" i="5"/>
  <c r="G15" i="103" l="1"/>
  <c r="G24" i="103"/>
  <c r="G35" i="103" s="1"/>
  <c r="F15" i="103"/>
  <c r="E15" i="103"/>
  <c r="Y31" i="90"/>
  <c r="Y29" i="90"/>
  <c r="E17" i="84"/>
  <c r="D13" i="85"/>
  <c r="G14" i="85"/>
  <c r="G12" i="85"/>
  <c r="G10" i="85" s="1"/>
  <c r="O15" i="83" l="1"/>
  <c r="N15" i="83"/>
  <c r="M15" i="83"/>
  <c r="L15" i="83"/>
  <c r="K15" i="83"/>
  <c r="J15" i="83"/>
  <c r="I15" i="83"/>
  <c r="H15" i="83"/>
  <c r="G15" i="83"/>
  <c r="E15" i="83"/>
  <c r="F15" i="83"/>
  <c r="D7" i="5"/>
  <c r="D8" i="5"/>
  <c r="N6" i="92"/>
  <c r="L16" i="92"/>
  <c r="L14" i="92"/>
  <c r="L13" i="91"/>
  <c r="L12" i="91" s="1"/>
  <c r="K13" i="91"/>
  <c r="K12" i="91" s="1"/>
  <c r="J13" i="91"/>
  <c r="J12" i="91" s="1"/>
  <c r="I13" i="91"/>
  <c r="I12" i="91" s="1"/>
  <c r="H13" i="91"/>
  <c r="H12" i="91" s="1"/>
  <c r="G13" i="91"/>
  <c r="G12" i="91" s="1"/>
  <c r="F13" i="91"/>
  <c r="F12" i="91" s="1"/>
  <c r="E13" i="91"/>
  <c r="E12" i="91" s="1"/>
  <c r="D13" i="91"/>
  <c r="D12" i="91" s="1"/>
  <c r="N20" i="103"/>
  <c r="M20" i="103"/>
  <c r="L20" i="103"/>
  <c r="K20" i="103"/>
  <c r="J20" i="103"/>
  <c r="I20" i="103"/>
  <c r="H20" i="103"/>
  <c r="G20" i="103"/>
  <c r="F20" i="103"/>
  <c r="E20" i="103"/>
  <c r="D20" i="103"/>
  <c r="N15" i="103"/>
  <c r="N10" i="103" s="1"/>
  <c r="N8" i="103" s="1"/>
  <c r="M15" i="103"/>
  <c r="M10" i="103" s="1"/>
  <c r="M8" i="103" s="1"/>
  <c r="M5" i="103" s="1"/>
  <c r="L15" i="103"/>
  <c r="K15" i="103"/>
  <c r="K10" i="103" s="1"/>
  <c r="K8" i="103" s="1"/>
  <c r="J15" i="103"/>
  <c r="J10" i="103" s="1"/>
  <c r="J8" i="103" s="1"/>
  <c r="I15" i="103"/>
  <c r="I10" i="103" s="1"/>
  <c r="I8" i="103" s="1"/>
  <c r="I5" i="103" s="1"/>
  <c r="H15" i="103"/>
  <c r="H10" i="103" s="1"/>
  <c r="H8" i="103" s="1"/>
  <c r="D15" i="103"/>
  <c r="D10" i="103" s="1"/>
  <c r="D8" i="103" s="1"/>
  <c r="D5" i="103" s="1"/>
  <c r="N13" i="85"/>
  <c r="M13" i="85"/>
  <c r="L13" i="85"/>
  <c r="K13" i="85"/>
  <c r="J13" i="85"/>
  <c r="I13" i="85"/>
  <c r="H13" i="85"/>
  <c r="G13" i="85"/>
  <c r="G8" i="85" s="1"/>
  <c r="F13" i="85"/>
  <c r="E13" i="85"/>
  <c r="N10" i="85"/>
  <c r="M10" i="85"/>
  <c r="M8" i="85" s="1"/>
  <c r="L10" i="85"/>
  <c r="L8" i="85" s="1"/>
  <c r="K10" i="85"/>
  <c r="J10" i="85"/>
  <c r="I10" i="85"/>
  <c r="I8" i="85" s="1"/>
  <c r="H10" i="85"/>
  <c r="F10" i="85"/>
  <c r="E10" i="85"/>
  <c r="D10" i="85"/>
  <c r="D8" i="85" s="1"/>
  <c r="H16" i="5"/>
  <c r="H17" i="5"/>
  <c r="G38" i="5"/>
  <c r="G33" i="5" s="1"/>
  <c r="G16" i="5"/>
  <c r="G17" i="5"/>
  <c r="F38" i="5"/>
  <c r="F33" i="5" s="1"/>
  <c r="F16" i="5"/>
  <c r="F17" i="5"/>
  <c r="E38" i="5"/>
  <c r="E33" i="5" s="1"/>
  <c r="E12" i="5"/>
  <c r="E7" i="5"/>
  <c r="D38" i="5"/>
  <c r="D33" i="5" s="1"/>
  <c r="E28" i="83"/>
  <c r="N16" i="5"/>
  <c r="N17" i="5"/>
  <c r="M16" i="5"/>
  <c r="M17" i="5"/>
  <c r="L16" i="5"/>
  <c r="L17" i="5"/>
  <c r="K16" i="5"/>
  <c r="K17" i="5"/>
  <c r="I16" i="5"/>
  <c r="I17" i="5"/>
  <c r="J16" i="5"/>
  <c r="J17" i="5"/>
  <c r="J37" i="5"/>
  <c r="J38" i="5"/>
  <c r="J9" i="5"/>
  <c r="J25" i="84"/>
  <c r="I12" i="107"/>
  <c r="M27" i="84"/>
  <c r="J45" i="83"/>
  <c r="F10" i="103"/>
  <c r="F8" i="103" s="1"/>
  <c r="H21" i="107"/>
  <c r="H20" i="107"/>
  <c r="E8" i="107"/>
  <c r="E10" i="103"/>
  <c r="E8" i="103" s="1"/>
  <c r="L10" i="103"/>
  <c r="L8" i="103" s="1"/>
  <c r="XEU9" i="84"/>
  <c r="E30" i="5"/>
  <c r="J5" i="103" l="1"/>
  <c r="N5" i="103"/>
  <c r="F5" i="103"/>
  <c r="H5" i="103"/>
  <c r="E5" i="103"/>
  <c r="H8" i="85"/>
  <c r="L5" i="103"/>
  <c r="K5" i="103"/>
  <c r="F8" i="85"/>
  <c r="K8" i="85"/>
  <c r="J8" i="85"/>
  <c r="N8" i="85"/>
  <c r="E8" i="85"/>
  <c r="J33" i="5"/>
  <c r="G10" i="103"/>
  <c r="G8" i="103" s="1"/>
  <c r="G5" i="103" s="1"/>
  <c r="L26" i="108" l="1"/>
  <c r="K26" i="108"/>
  <c r="J26" i="108"/>
  <c r="I26" i="108"/>
  <c r="H26" i="108"/>
  <c r="F26" i="108"/>
  <c r="E26" i="108"/>
  <c r="D26" i="108"/>
  <c r="L20" i="108"/>
  <c r="K20" i="108"/>
  <c r="J20" i="108"/>
  <c r="I20" i="108"/>
  <c r="H20" i="108"/>
  <c r="G20" i="108"/>
  <c r="F20" i="108"/>
  <c r="E20" i="108"/>
  <c r="D20" i="108"/>
  <c r="I7" i="108"/>
  <c r="E7" i="108"/>
  <c r="J7" i="108"/>
  <c r="F7" i="108"/>
  <c r="L165" i="102"/>
  <c r="K165" i="102"/>
  <c r="J165" i="102"/>
  <c r="I165" i="102"/>
  <c r="H165" i="102"/>
  <c r="G165" i="102"/>
  <c r="F165" i="102"/>
  <c r="E165" i="102"/>
  <c r="D165" i="102"/>
  <c r="C165" i="102"/>
  <c r="L156" i="102"/>
  <c r="K156" i="102"/>
  <c r="J156" i="102"/>
  <c r="I156" i="102"/>
  <c r="H156" i="102"/>
  <c r="G156" i="102"/>
  <c r="F156" i="102"/>
  <c r="E156" i="102"/>
  <c r="D156" i="102"/>
  <c r="C156" i="102"/>
  <c r="L149" i="102"/>
  <c r="K149" i="102"/>
  <c r="J149" i="102"/>
  <c r="I149" i="102"/>
  <c r="H149" i="102"/>
  <c r="G149" i="102"/>
  <c r="F149" i="102"/>
  <c r="E149" i="102"/>
  <c r="D149" i="102"/>
  <c r="C149" i="102"/>
  <c r="L138" i="102"/>
  <c r="K138" i="102"/>
  <c r="J138" i="102"/>
  <c r="I138" i="102"/>
  <c r="H138" i="102"/>
  <c r="G138" i="102"/>
  <c r="F138" i="102"/>
  <c r="E138" i="102"/>
  <c r="D138" i="102"/>
  <c r="C138" i="102"/>
  <c r="L129" i="102"/>
  <c r="K129" i="102"/>
  <c r="J129" i="102"/>
  <c r="I129" i="102"/>
  <c r="H129" i="102"/>
  <c r="G129" i="102"/>
  <c r="F129" i="102"/>
  <c r="E129" i="102"/>
  <c r="D129" i="102"/>
  <c r="C129" i="102"/>
  <c r="L124" i="102"/>
  <c r="K124" i="102"/>
  <c r="J124" i="102"/>
  <c r="I124" i="102"/>
  <c r="H124" i="102"/>
  <c r="G124" i="102"/>
  <c r="F124" i="102"/>
  <c r="E124" i="102"/>
  <c r="D124" i="102"/>
  <c r="C124" i="102"/>
  <c r="L113" i="102"/>
  <c r="K113" i="102"/>
  <c r="J113" i="102"/>
  <c r="I113" i="102"/>
  <c r="H113" i="102"/>
  <c r="G113" i="102"/>
  <c r="F113" i="102"/>
  <c r="E113" i="102"/>
  <c r="D113" i="102"/>
  <c r="C113" i="102"/>
  <c r="L103" i="102"/>
  <c r="K103" i="102"/>
  <c r="J103" i="102"/>
  <c r="I103" i="102"/>
  <c r="H103" i="102"/>
  <c r="G103" i="102"/>
  <c r="F103" i="102"/>
  <c r="E103" i="102"/>
  <c r="D103" i="102"/>
  <c r="C103" i="102"/>
  <c r="L93" i="102"/>
  <c r="K93" i="102"/>
  <c r="J93" i="102"/>
  <c r="I93" i="102"/>
  <c r="H93" i="102"/>
  <c r="G93" i="102"/>
  <c r="F93" i="102"/>
  <c r="E93" i="102"/>
  <c r="D93" i="102"/>
  <c r="C93" i="102"/>
  <c r="L86" i="102"/>
  <c r="K86" i="102"/>
  <c r="J86" i="102"/>
  <c r="I86" i="102"/>
  <c r="H86" i="102"/>
  <c r="G86" i="102"/>
  <c r="F86" i="102"/>
  <c r="E86" i="102"/>
  <c r="D86" i="102"/>
  <c r="C86" i="102"/>
  <c r="L72" i="102"/>
  <c r="K72" i="102"/>
  <c r="J72" i="102"/>
  <c r="I72" i="102"/>
  <c r="H72" i="102"/>
  <c r="G72" i="102"/>
  <c r="F72" i="102"/>
  <c r="E72" i="102"/>
  <c r="D72" i="102"/>
  <c r="C72" i="102"/>
  <c r="L61" i="102"/>
  <c r="K61" i="102"/>
  <c r="J61" i="102"/>
  <c r="I61" i="102"/>
  <c r="H61" i="102"/>
  <c r="G61" i="102"/>
  <c r="F61" i="102"/>
  <c r="E61" i="102"/>
  <c r="D61" i="102"/>
  <c r="C61" i="102"/>
  <c r="L47" i="102"/>
  <c r="K47" i="102"/>
  <c r="J47" i="102"/>
  <c r="I47" i="102"/>
  <c r="H47" i="102"/>
  <c r="G47" i="102"/>
  <c r="F47" i="102"/>
  <c r="E47" i="102"/>
  <c r="D47" i="102"/>
  <c r="C47" i="102"/>
  <c r="L40" i="102"/>
  <c r="K40" i="102"/>
  <c r="J40" i="102"/>
  <c r="I40" i="102"/>
  <c r="H40" i="102"/>
  <c r="G40" i="102"/>
  <c r="F40" i="102"/>
  <c r="E40" i="102"/>
  <c r="D40" i="102"/>
  <c r="C40" i="102"/>
  <c r="L30" i="102"/>
  <c r="K30" i="102"/>
  <c r="J30" i="102"/>
  <c r="I30" i="102"/>
  <c r="H30" i="102"/>
  <c r="G30" i="102"/>
  <c r="F30" i="102"/>
  <c r="E30" i="102"/>
  <c r="D30" i="102"/>
  <c r="C30" i="102"/>
  <c r="L21" i="102"/>
  <c r="K21" i="102"/>
  <c r="J21" i="102"/>
  <c r="I21" i="102"/>
  <c r="H21" i="102"/>
  <c r="G21" i="102"/>
  <c r="F21" i="102"/>
  <c r="E21" i="102"/>
  <c r="D21" i="102"/>
  <c r="C21" i="102"/>
  <c r="L8" i="102"/>
  <c r="K8" i="102"/>
  <c r="J8" i="102"/>
  <c r="I8" i="102"/>
  <c r="H8" i="102"/>
  <c r="G8" i="102"/>
  <c r="F8" i="102"/>
  <c r="E8" i="102"/>
  <c r="D8" i="102"/>
  <c r="C8" i="102"/>
  <c r="N4" i="92"/>
  <c r="M4" i="92"/>
  <c r="L4" i="92"/>
  <c r="K4" i="92"/>
  <c r="J4" i="92"/>
  <c r="I4" i="92"/>
  <c r="H4" i="92"/>
  <c r="G4" i="92"/>
  <c r="F4" i="92"/>
  <c r="E4" i="92"/>
  <c r="D4" i="92"/>
  <c r="K5" i="96"/>
  <c r="J5" i="96"/>
  <c r="F5" i="96"/>
  <c r="M5" i="96"/>
  <c r="L5" i="96"/>
  <c r="I5" i="96"/>
  <c r="H5" i="96"/>
  <c r="G5" i="96"/>
  <c r="E5" i="96"/>
  <c r="D5" i="96"/>
  <c r="C5" i="96"/>
  <c r="N30" i="91"/>
  <c r="M30" i="91"/>
  <c r="L30" i="91"/>
  <c r="K30" i="91"/>
  <c r="J30" i="91"/>
  <c r="I30" i="91"/>
  <c r="H30" i="91"/>
  <c r="G30" i="91"/>
  <c r="F30" i="91"/>
  <c r="E30" i="91"/>
  <c r="D30" i="91"/>
  <c r="N23" i="91"/>
  <c r="M23" i="91"/>
  <c r="L23" i="91"/>
  <c r="K23" i="91"/>
  <c r="J23" i="91"/>
  <c r="I23" i="91"/>
  <c r="H23" i="91"/>
  <c r="G23" i="91"/>
  <c r="F23" i="91"/>
  <c r="E23" i="91"/>
  <c r="D23" i="91"/>
  <c r="N17" i="91"/>
  <c r="N7" i="91" s="1"/>
  <c r="M17" i="91"/>
  <c r="M7" i="91" s="1"/>
  <c r="L17" i="91"/>
  <c r="K17" i="91"/>
  <c r="J17" i="91"/>
  <c r="I17" i="91"/>
  <c r="H17" i="91"/>
  <c r="G17" i="91"/>
  <c r="F17" i="91"/>
  <c r="E17" i="91"/>
  <c r="D17" i="91"/>
  <c r="F10" i="91"/>
  <c r="F8" i="91" s="1"/>
  <c r="L8" i="91"/>
  <c r="L7" i="91" s="1"/>
  <c r="K8" i="91"/>
  <c r="J8" i="91"/>
  <c r="I8" i="91"/>
  <c r="H8" i="91"/>
  <c r="H7" i="91" s="1"/>
  <c r="G8" i="91"/>
  <c r="E8" i="91"/>
  <c r="D8" i="91"/>
  <c r="D7" i="91" l="1"/>
  <c r="N22" i="91"/>
  <c r="N5" i="91" s="1"/>
  <c r="C6" i="102"/>
  <c r="L6" i="102"/>
  <c r="E6" i="102"/>
  <c r="F7" i="91"/>
  <c r="G22" i="91"/>
  <c r="K22" i="91"/>
  <c r="K7" i="91"/>
  <c r="G6" i="102"/>
  <c r="G7" i="91"/>
  <c r="J7" i="91"/>
  <c r="F22" i="91"/>
  <c r="K6" i="102"/>
  <c r="I6" i="102"/>
  <c r="F6" i="102"/>
  <c r="J6" i="102"/>
  <c r="H6" i="102"/>
  <c r="I17" i="108"/>
  <c r="I5" i="108" s="1"/>
  <c r="H17" i="108"/>
  <c r="E17" i="108"/>
  <c r="E5" i="108" s="1"/>
  <c r="J22" i="91"/>
  <c r="D7" i="108"/>
  <c r="H7" i="108"/>
  <c r="L7" i="108"/>
  <c r="G7" i="108"/>
  <c r="K7" i="108"/>
  <c r="E7" i="91"/>
  <c r="I7" i="91"/>
  <c r="D6" i="102"/>
  <c r="F17" i="108"/>
  <c r="F5" i="108" s="1"/>
  <c r="D22" i="91"/>
  <c r="H22" i="91"/>
  <c r="H5" i="91" s="1"/>
  <c r="L22" i="91"/>
  <c r="L5" i="91" s="1"/>
  <c r="E22" i="91"/>
  <c r="I22" i="91"/>
  <c r="M22" i="91"/>
  <c r="M5" i="91" s="1"/>
  <c r="D17" i="108"/>
  <c r="L17" i="108"/>
  <c r="J17" i="108"/>
  <c r="J5" i="108" s="1"/>
  <c r="G17" i="108"/>
  <c r="K17" i="108"/>
  <c r="E19" i="107"/>
  <c r="E18" i="107" s="1"/>
  <c r="F19" i="107"/>
  <c r="F18" i="107" s="1"/>
  <c r="G19" i="107"/>
  <c r="G18" i="107" s="1"/>
  <c r="H19" i="107"/>
  <c r="H18" i="107" s="1"/>
  <c r="I19" i="107"/>
  <c r="I18" i="107" s="1"/>
  <c r="J19" i="107"/>
  <c r="J18" i="107" s="1"/>
  <c r="K19" i="107"/>
  <c r="K18" i="107" s="1"/>
  <c r="L19" i="107"/>
  <c r="L18" i="107" s="1"/>
  <c r="M19" i="107"/>
  <c r="M18" i="107" s="1"/>
  <c r="N19" i="107"/>
  <c r="N18" i="107" s="1"/>
  <c r="D19" i="107"/>
  <c r="D18" i="107" s="1"/>
  <c r="M22" i="84"/>
  <c r="J22" i="84"/>
  <c r="I22" i="85"/>
  <c r="I6" i="85" s="1"/>
  <c r="K22" i="84"/>
  <c r="L22" i="84"/>
  <c r="N22" i="84"/>
  <c r="I22" i="84"/>
  <c r="H7" i="107"/>
  <c r="H22" i="85"/>
  <c r="H6" i="85" s="1"/>
  <c r="H22" i="84"/>
  <c r="G22" i="84"/>
  <c r="G14" i="107"/>
  <c r="H14" i="107"/>
  <c r="I14" i="107"/>
  <c r="J14" i="107"/>
  <c r="K14" i="107"/>
  <c r="L14" i="107"/>
  <c r="M14" i="107"/>
  <c r="N14" i="107"/>
  <c r="E7" i="107"/>
  <c r="F7" i="107"/>
  <c r="G7" i="107"/>
  <c r="I7" i="107"/>
  <c r="J7" i="107"/>
  <c r="K7" i="107"/>
  <c r="L7" i="107"/>
  <c r="M7" i="107"/>
  <c r="N7" i="107"/>
  <c r="D7" i="107"/>
  <c r="N22" i="85"/>
  <c r="N6" i="85" s="1"/>
  <c r="M22" i="85"/>
  <c r="M6" i="85" s="1"/>
  <c r="L22" i="85"/>
  <c r="L6" i="85" s="1"/>
  <c r="K22" i="85"/>
  <c r="K6" i="85" s="1"/>
  <c r="J22" i="85"/>
  <c r="J6" i="85" s="1"/>
  <c r="G22" i="85"/>
  <c r="G6" i="85" s="1"/>
  <c r="E22" i="85"/>
  <c r="E6" i="85" s="1"/>
  <c r="D22" i="85"/>
  <c r="D6" i="85" s="1"/>
  <c r="N12" i="84"/>
  <c r="N10" i="84" s="1"/>
  <c r="N8" i="84" s="1"/>
  <c r="N6" i="84" s="1"/>
  <c r="M12" i="84"/>
  <c r="M10" i="84" s="1"/>
  <c r="M8" i="84" s="1"/>
  <c r="L12" i="84"/>
  <c r="L10" i="84" s="1"/>
  <c r="L8" i="84" s="1"/>
  <c r="K12" i="84"/>
  <c r="K10" i="84" s="1"/>
  <c r="K8" i="84" s="1"/>
  <c r="J12" i="84"/>
  <c r="J10" i="84" s="1"/>
  <c r="J8" i="84" s="1"/>
  <c r="J6" i="84" s="1"/>
  <c r="I12" i="84"/>
  <c r="H12" i="84"/>
  <c r="H10" i="84" s="1"/>
  <c r="H8" i="84" s="1"/>
  <c r="G12" i="84"/>
  <c r="G10" i="84" s="1"/>
  <c r="G8" i="84" s="1"/>
  <c r="E22" i="84"/>
  <c r="E12" i="84"/>
  <c r="E10" i="84" s="1"/>
  <c r="E8" i="84" s="1"/>
  <c r="D22" i="84"/>
  <c r="D12" i="84"/>
  <c r="D10" i="84" s="1"/>
  <c r="D8" i="84" s="1"/>
  <c r="D30" i="5"/>
  <c r="D27" i="5" s="1"/>
  <c r="M30" i="5"/>
  <c r="M20" i="5"/>
  <c r="M15" i="5"/>
  <c r="L30" i="5"/>
  <c r="L20" i="5"/>
  <c r="L15" i="5"/>
  <c r="K30" i="5"/>
  <c r="K20" i="5"/>
  <c r="K15" i="5"/>
  <c r="J30" i="5"/>
  <c r="J20" i="5"/>
  <c r="J15" i="5"/>
  <c r="G30" i="5"/>
  <c r="G27" i="5" s="1"/>
  <c r="G20" i="5"/>
  <c r="G15" i="5"/>
  <c r="H30" i="5"/>
  <c r="H20" i="5"/>
  <c r="H15" i="5"/>
  <c r="D20" i="5"/>
  <c r="D15" i="5"/>
  <c r="E27" i="5"/>
  <c r="E20" i="5"/>
  <c r="E15" i="5"/>
  <c r="H17" i="86"/>
  <c r="H9" i="86"/>
  <c r="J9" i="86"/>
  <c r="J17" i="86"/>
  <c r="B9" i="86"/>
  <c r="C9" i="86"/>
  <c r="D9" i="86"/>
  <c r="E9" i="86"/>
  <c r="F9" i="86"/>
  <c r="L9" i="86"/>
  <c r="K9" i="86"/>
  <c r="I9" i="86"/>
  <c r="L17" i="86"/>
  <c r="K17" i="86"/>
  <c r="I17" i="86"/>
  <c r="F17" i="86"/>
  <c r="E17" i="86"/>
  <c r="D17" i="86"/>
  <c r="C17" i="86"/>
  <c r="B17" i="86"/>
  <c r="G17" i="86"/>
  <c r="G9" i="86"/>
  <c r="E7" i="90"/>
  <c r="F7" i="90"/>
  <c r="G7" i="90"/>
  <c r="H7" i="90"/>
  <c r="I7" i="90"/>
  <c r="J7" i="90"/>
  <c r="K7" i="90"/>
  <c r="L7" i="90"/>
  <c r="M7" i="90"/>
  <c r="N7" i="90"/>
  <c r="E10" i="90"/>
  <c r="F10" i="90"/>
  <c r="G10" i="90"/>
  <c r="H10" i="90"/>
  <c r="I10" i="90"/>
  <c r="J10" i="90"/>
  <c r="K10" i="90"/>
  <c r="L10" i="90"/>
  <c r="M10" i="90"/>
  <c r="N10" i="90"/>
  <c r="E21" i="90"/>
  <c r="F21" i="90"/>
  <c r="G21" i="90"/>
  <c r="H21" i="90"/>
  <c r="I21" i="90"/>
  <c r="J21" i="90"/>
  <c r="K21" i="90"/>
  <c r="L21" i="90"/>
  <c r="M21" i="90"/>
  <c r="N21" i="90"/>
  <c r="E25" i="90"/>
  <c r="F25" i="90"/>
  <c r="G25" i="90"/>
  <c r="H25" i="90"/>
  <c r="I25" i="90"/>
  <c r="J25" i="90"/>
  <c r="K25" i="90"/>
  <c r="L25" i="90"/>
  <c r="M25" i="90"/>
  <c r="N25" i="90"/>
  <c r="D25" i="90"/>
  <c r="D21" i="90"/>
  <c r="D10" i="90"/>
  <c r="D7" i="90"/>
  <c r="I24" i="83"/>
  <c r="E24" i="83"/>
  <c r="E10" i="83"/>
  <c r="F24" i="83"/>
  <c r="F10" i="83"/>
  <c r="F7" i="83" s="1"/>
  <c r="F22" i="85"/>
  <c r="F6" i="85" s="1"/>
  <c r="F22" i="84"/>
  <c r="F12" i="84"/>
  <c r="F10" i="84" s="1"/>
  <c r="F8" i="84" s="1"/>
  <c r="O24" i="83"/>
  <c r="O10" i="83"/>
  <c r="N24" i="83"/>
  <c r="N10" i="83"/>
  <c r="M24" i="83"/>
  <c r="M10" i="83"/>
  <c r="L10" i="83"/>
  <c r="K10" i="83"/>
  <c r="J24" i="83"/>
  <c r="I10" i="83"/>
  <c r="H24" i="83"/>
  <c r="H10" i="83"/>
  <c r="G24" i="83"/>
  <c r="F30" i="5"/>
  <c r="F27" i="5" s="1"/>
  <c r="F20" i="5"/>
  <c r="F15" i="5"/>
  <c r="I30" i="5"/>
  <c r="I20" i="5"/>
  <c r="I15" i="5"/>
  <c r="D18" i="105"/>
  <c r="D11" i="105"/>
  <c r="D12" i="105"/>
  <c r="D13" i="105"/>
  <c r="D14" i="105"/>
  <c r="D15" i="105"/>
  <c r="D16" i="105"/>
  <c r="D17" i="105"/>
  <c r="D10" i="105"/>
  <c r="N30" i="5"/>
  <c r="D5" i="91" l="1"/>
  <c r="F5" i="91"/>
  <c r="G5" i="91"/>
  <c r="K5" i="91"/>
  <c r="D5" i="108"/>
  <c r="J5" i="91"/>
  <c r="D8" i="86"/>
  <c r="D6" i="86" s="1"/>
  <c r="H6" i="84"/>
  <c r="H8" i="86"/>
  <c r="H6" i="86" s="1"/>
  <c r="G6" i="84"/>
  <c r="E5" i="91"/>
  <c r="L5" i="108"/>
  <c r="H5" i="108"/>
  <c r="K5" i="108"/>
  <c r="I5" i="91"/>
  <c r="K6" i="84"/>
  <c r="L6" i="84"/>
  <c r="M6" i="84"/>
  <c r="B8" i="86"/>
  <c r="B6" i="86" s="1"/>
  <c r="C8" i="86"/>
  <c r="C6" i="86" s="1"/>
  <c r="F6" i="84"/>
  <c r="E8" i="86"/>
  <c r="E6" i="86" s="1"/>
  <c r="G5" i="108"/>
  <c r="J10" i="83"/>
  <c r="J7" i="83" s="1"/>
  <c r="I10" i="84"/>
  <c r="I8" i="84" s="1"/>
  <c r="I6" i="84" s="1"/>
  <c r="E6" i="84"/>
  <c r="D6" i="84"/>
  <c r="D5" i="84"/>
  <c r="F5" i="84"/>
  <c r="G10" i="83"/>
  <c r="G7" i="83" s="1"/>
  <c r="M5" i="85"/>
  <c r="G5" i="85"/>
  <c r="I5" i="85"/>
  <c r="K5" i="85"/>
  <c r="N5" i="84"/>
  <c r="M5" i="84"/>
  <c r="L5" i="84"/>
  <c r="K5" i="84"/>
  <c r="J5" i="84"/>
  <c r="H5" i="84"/>
  <c r="G5" i="84"/>
  <c r="E5" i="84"/>
  <c r="N5" i="85"/>
  <c r="K24" i="83"/>
  <c r="G8" i="86"/>
  <c r="G6" i="86" s="1"/>
  <c r="H5" i="85"/>
  <c r="J5" i="85"/>
  <c r="L5" i="85"/>
  <c r="L24" i="83"/>
  <c r="E5" i="85"/>
  <c r="F5" i="85"/>
  <c r="E7" i="83"/>
  <c r="I7" i="83"/>
  <c r="K7" i="83"/>
  <c r="L7" i="83"/>
  <c r="M7" i="83"/>
  <c r="O7" i="83"/>
  <c r="H7" i="83"/>
  <c r="N7" i="83"/>
  <c r="E6" i="5"/>
  <c r="E5" i="5" s="1"/>
  <c r="I8" i="86"/>
  <c r="I6" i="86" s="1"/>
  <c r="L8" i="86"/>
  <c r="L6" i="86" s="1"/>
  <c r="M6" i="107"/>
  <c r="M5" i="107" s="1"/>
  <c r="K6" i="107"/>
  <c r="K5" i="107" s="1"/>
  <c r="I6" i="107"/>
  <c r="I5" i="107" s="1"/>
  <c r="G6" i="107"/>
  <c r="G5" i="107" s="1"/>
  <c r="E6" i="107"/>
  <c r="E5" i="107" s="1"/>
  <c r="N6" i="107"/>
  <c r="N5" i="107" s="1"/>
  <c r="L6" i="107"/>
  <c r="L5" i="107" s="1"/>
  <c r="J6" i="107"/>
  <c r="J5" i="107" s="1"/>
  <c r="H6" i="107"/>
  <c r="H5" i="107" s="1"/>
  <c r="F6" i="107"/>
  <c r="F5" i="107" s="1"/>
  <c r="D6" i="107"/>
  <c r="D5" i="107" s="1"/>
  <c r="D5" i="85"/>
  <c r="M27" i="5"/>
  <c r="L27" i="5"/>
  <c r="K27" i="5"/>
  <c r="J27" i="5"/>
  <c r="H27" i="5"/>
  <c r="G14" i="5"/>
  <c r="K14" i="5"/>
  <c r="H14" i="5"/>
  <c r="F14" i="5"/>
  <c r="M14" i="5"/>
  <c r="L14" i="5"/>
  <c r="J14" i="5"/>
  <c r="E14" i="5"/>
  <c r="D14" i="5"/>
  <c r="N27" i="5"/>
  <c r="F8" i="86"/>
  <c r="F6" i="86" s="1"/>
  <c r="K8" i="86"/>
  <c r="K6" i="86" s="1"/>
  <c r="J8" i="86"/>
  <c r="J6" i="86" s="1"/>
  <c r="D5" i="90"/>
  <c r="M5" i="90"/>
  <c r="K5" i="90"/>
  <c r="I5" i="90"/>
  <c r="G5" i="90"/>
  <c r="E5" i="90"/>
  <c r="N5" i="90"/>
  <c r="L5" i="90"/>
  <c r="J5" i="90"/>
  <c r="H5" i="90"/>
  <c r="F5" i="90"/>
  <c r="I27" i="5"/>
  <c r="I14" i="5"/>
  <c r="N20" i="5"/>
  <c r="N15" i="5"/>
  <c r="F6" i="5" l="1"/>
  <c r="F5" i="5" s="1"/>
  <c r="F25" i="5" s="1"/>
  <c r="G6" i="5"/>
  <c r="G5" i="5" s="1"/>
  <c r="G25" i="5" s="1"/>
  <c r="J6" i="5"/>
  <c r="J5" i="5" s="1"/>
  <c r="J25" i="5" s="1"/>
  <c r="K6" i="5"/>
  <c r="K5" i="5" s="1"/>
  <c r="K25" i="5" s="1"/>
  <c r="I5" i="84"/>
  <c r="J6" i="83"/>
  <c r="I6" i="5"/>
  <c r="I5" i="5" s="1"/>
  <c r="O6" i="83"/>
  <c r="N6" i="5"/>
  <c r="N5" i="5" s="1"/>
  <c r="I6" i="83"/>
  <c r="H6" i="5"/>
  <c r="H5" i="5" s="1"/>
  <c r="H25" i="5" s="1"/>
  <c r="E6" i="83"/>
  <c r="D6" i="5"/>
  <c r="D5" i="5" s="1"/>
  <c r="N6" i="83"/>
  <c r="M6" i="5"/>
  <c r="M5" i="5" s="1"/>
  <c r="M6" i="83"/>
  <c r="L6" i="5"/>
  <c r="L5" i="5" s="1"/>
  <c r="K6" i="83"/>
  <c r="L6" i="83"/>
  <c r="F6" i="83"/>
  <c r="H6" i="83"/>
  <c r="G6" i="83"/>
  <c r="E25" i="5"/>
  <c r="N14" i="5"/>
  <c r="G5" i="83" l="1"/>
  <c r="K5" i="83"/>
  <c r="N5" i="83"/>
  <c r="I5" i="83"/>
  <c r="J5" i="83"/>
  <c r="M25" i="5"/>
  <c r="E5" i="83"/>
  <c r="L5" i="83"/>
  <c r="I25" i="5"/>
  <c r="F5" i="83"/>
  <c r="M5" i="83"/>
  <c r="O5" i="83"/>
  <c r="H5" i="83"/>
  <c r="L25" i="5"/>
  <c r="D25" i="5"/>
  <c r="N25" i="5"/>
</calcChain>
</file>

<file path=xl/comments1.xml><?xml version="1.0" encoding="utf-8"?>
<comments xmlns="http://schemas.openxmlformats.org/spreadsheetml/2006/main">
  <authors>
    <author>jarias</author>
  </authors>
  <commentList>
    <comment ref="A730" authorId="0">
      <text>
        <r>
          <rPr>
            <b/>
            <sz val="10"/>
            <color indexed="81"/>
            <rFont val="Tahoma"/>
            <family val="2"/>
          </rPr>
          <t>jarias:</t>
        </r>
        <r>
          <rPr>
            <sz val="10"/>
            <color indexed="81"/>
            <rFont val="Tahoma"/>
            <family val="2"/>
          </rPr>
          <t xml:space="preserve">
LIQUIDOS</t>
        </r>
      </text>
    </comment>
  </commentList>
</comments>
</file>

<file path=xl/sharedStrings.xml><?xml version="1.0" encoding="utf-8"?>
<sst xmlns="http://schemas.openxmlformats.org/spreadsheetml/2006/main" count="1894" uniqueCount="1213">
  <si>
    <t>Preparación del Programa de la Reforma Educativa, PPRE(1034)</t>
  </si>
  <si>
    <t>Apoyo Presupuestario</t>
  </si>
  <si>
    <t>Dirección y Coordinación, Secretaría de Coordinación y Estrategía</t>
  </si>
  <si>
    <t>Administración y Manejo de Fondos</t>
  </si>
  <si>
    <t>Apoyo al Sectorial Social</t>
  </si>
  <si>
    <t>Apoyo a la Programación y Priorización Sectorial NI-T1009</t>
  </si>
  <si>
    <t xml:space="preserve">BANCO INTERAMERICANO DE DESARROLLO - BID </t>
  </si>
  <si>
    <t>Pavimentación Carretera Costanera Litoral Sur</t>
  </si>
  <si>
    <t>Estudio de Factibilidad y Diseño para Pavimentación de Carretera Rio Blanco -Siuna - Puerto Cabezas</t>
  </si>
  <si>
    <t>Dirección y Coordinación, Secretaría de Coordinación y Estrategia</t>
  </si>
  <si>
    <t>BANCO CENTROAMERICANO DE INTEGRACIÓN ECONÓMICA - BCIE</t>
  </si>
  <si>
    <t>Apoyo a la Formación Profesional de Hostelería y Turismo en Nicaragua - INATEC</t>
  </si>
  <si>
    <t xml:space="preserve">GOBIERNO DE LUXENBURGO </t>
  </si>
  <si>
    <t xml:space="preserve">Estudio de Amenaza Geológica y Reconocimiento de Yacimiento de Materiales de Construc. en  Ocotal </t>
  </si>
  <si>
    <t xml:space="preserve">GOBIERNO DE LA REPÚBLICA CHECA </t>
  </si>
  <si>
    <t>VIII Censo de Población y VI de Vivienda convenio No. 1535/SF</t>
  </si>
  <si>
    <t>Segundo Proyecto de Municipios Rurales (3480)</t>
  </si>
  <si>
    <t xml:space="preserve">Rehabilitación de Instalaciones Escolares de la Educación Básica y Media Depto.de  Managua </t>
  </si>
  <si>
    <t>Programa de Apoyo a la Implementación de ERCERP (PAI/MINSA)</t>
  </si>
  <si>
    <t>Programa de Apoyo a la Implementación de ERCERP (PAI/MIFAM)</t>
  </si>
  <si>
    <t>Programa de Apoyo a la Implementación de ERCERP (PAI/MECD)</t>
  </si>
  <si>
    <t>Programa de Apoyo a la Implementación de ERCERP (PAI/MAGFOR)</t>
  </si>
  <si>
    <t>Programa de Apoyo a la Implementación de ERCERP (PAI/INIFOM)</t>
  </si>
  <si>
    <t>Programa Sectorial Fiscal No. 1497</t>
  </si>
  <si>
    <t>Programa Multifase para Viviendas de Interes Social (I Fase) (No.1111/Sf-Ni)</t>
  </si>
  <si>
    <t>Programa Dotación de Equipamiento Médico</t>
  </si>
  <si>
    <t>Programa de Modernización de la C.G.R (No. 1100/SF-NI)</t>
  </si>
  <si>
    <t>Programa de Fortalecimiento Judicial y Acceso a la Justicia.Convenio No.1074/SF-NI</t>
  </si>
  <si>
    <t>Apoyo al Fortalecimiento Institucional (MINSA)</t>
  </si>
  <si>
    <t>Desarrollo Local en el Departamento de Rivas</t>
  </si>
  <si>
    <t>Desarrollo Institucional  FISE</t>
  </si>
  <si>
    <t>Desarrollo de la Costa del Pacífico Norte de Nicaragua</t>
  </si>
  <si>
    <t>Desarrollo  Económico Social en Waslala, Cua Bocay, Tuma La Dalia y Rancho Grande</t>
  </si>
  <si>
    <t>Ministerio de Fomento, Industria y Comercio</t>
  </si>
  <si>
    <t>Derechos Arancelarios a la Importación (DAI)</t>
  </si>
  <si>
    <t>Instituto  Nicaragüense de Estudios Territoriales</t>
  </si>
  <si>
    <t>Ministerio Agropecuario y Forestal</t>
  </si>
  <si>
    <t>Estudio y Diseño para la Rehab. de la Carretera Las Esquinas - San Marcos - Catarina(No.1545/SF-NI)</t>
  </si>
  <si>
    <t>Ampliación del Acceso a los Servicios Financieros (No.3903/SF-NI)</t>
  </si>
  <si>
    <t>Albergues y Hogares (MIFAM/FISE)</t>
  </si>
  <si>
    <t xml:space="preserve">BANCO MUNDIAL </t>
  </si>
  <si>
    <t>VIII Censo de Población y IV De Vivienda. Convenio No.1535/SF-NI</t>
  </si>
  <si>
    <t xml:space="preserve">Valoración Potencial Eólico Sandy Bay Sirpe, Monkey Point, Zona Norte de Puerto Cabezas, Bluefields </t>
  </si>
  <si>
    <t>Servicios de Sanidad Agropecuaria y Forestal (Bid-1500-SF-NI)</t>
  </si>
  <si>
    <t>Rehabilitación de Carreteras (BID 1088/SF-NI)</t>
  </si>
  <si>
    <t>Rehabilitación de Carretera Panamericana (San Benito-Yalaguina-El Espino)</t>
  </si>
  <si>
    <t>Red de Protección Social MINSA</t>
  </si>
  <si>
    <t>Red de Protección Social MECD</t>
  </si>
  <si>
    <t>Bonos</t>
  </si>
  <si>
    <t>Soberania</t>
  </si>
  <si>
    <t xml:space="preserve">Seguridad Democrática </t>
  </si>
  <si>
    <t>Sistema Integrado de Normalización, Acreditación, Certificación y Metrología</t>
  </si>
  <si>
    <t>Presidencia</t>
  </si>
  <si>
    <t>Proyecto Regional de Control y Erradicación de la Peste Porcina</t>
  </si>
  <si>
    <t>Fortalecimiento Institucional al MIFIC</t>
  </si>
  <si>
    <t>Dirección y Coordinación Política Exterior y Cooperación Externa</t>
  </si>
  <si>
    <t>Atención Inmunidades y Privilegios (MINREX)</t>
  </si>
  <si>
    <t>Administración y Finanzas (MINREX)</t>
  </si>
  <si>
    <t xml:space="preserve">GOBIERNO DE TAIWAN </t>
  </si>
  <si>
    <t>Programa Promoción, Prevención, Educación y Comunicación de la Salud</t>
  </si>
  <si>
    <t>Programa de Sostenimiento de Equipos</t>
  </si>
  <si>
    <t>Donacion Gobierno de Suecia</t>
  </si>
  <si>
    <t xml:space="preserve">GOBIERNO DE SUECIA </t>
  </si>
  <si>
    <t>Programa de Atención Integral a la Niñez Nicaraguense (PAININ II)</t>
  </si>
  <si>
    <t>Encuestas de Medición de Niveles de Vida</t>
  </si>
  <si>
    <t>Eficiencia y Transparencia en las Contrataciones del Estado (No. 1064/SF-NI)</t>
  </si>
  <si>
    <t>Dirección y Coordinación, Despacho de la Presidencia</t>
  </si>
  <si>
    <t>Dirección y Coordinación Ordenamiento de la Propiedad</t>
  </si>
  <si>
    <t xml:space="preserve">GOBIERNO DE NORUEGA </t>
  </si>
  <si>
    <t>Promoción del Empleo y Generación de Ingresos en el Ámbito Local (Pro-Empleo)</t>
  </si>
  <si>
    <t xml:space="preserve">AGENCY FOR INTERNATIONAL DEVELOPMENT </t>
  </si>
  <si>
    <t>Servicio Exterior</t>
  </si>
  <si>
    <t>Atención Protocolaria en el Aeropuerto</t>
  </si>
  <si>
    <t>Ceremonial Diplomático</t>
  </si>
  <si>
    <t>Dirección y Coordinación Ceremonial y Protocolo del Estado</t>
  </si>
  <si>
    <t>Informática</t>
  </si>
  <si>
    <t>Auditoría</t>
  </si>
  <si>
    <t>Dirección y Coordinación de Actividades Centrales</t>
  </si>
  <si>
    <t>Servicios Consulares</t>
  </si>
  <si>
    <t>Servicios Administrativos Financieros</t>
  </si>
  <si>
    <t>Dirección y Coordinación</t>
  </si>
  <si>
    <t>Organismos Internacionales</t>
  </si>
  <si>
    <t>Fortalecimiento de la Gestión de Comercio Exterior de Nicaragua</t>
  </si>
  <si>
    <t>Apoyo a la Infraestructura, Equipos y Medios de Transporte para Centros de Educación Especial</t>
  </si>
  <si>
    <t>FINLANDIA/FSS</t>
  </si>
  <si>
    <t>Proyecto de Tecnología Agropecuaria (FASE IBM-3371-NI)</t>
  </si>
  <si>
    <t>Fortalecimiento a la Operaciones del INTA (BM-3371-NI)</t>
  </si>
  <si>
    <t>Educación Técnica Agropecuaria y Capacitación (BM-3371-NI)</t>
  </si>
  <si>
    <t>COSUDE/SUIZA</t>
  </si>
  <si>
    <t>Mejora y Simplificación del Procedimiento Probatorio en Casos de Violencia Intrafamiliar</t>
  </si>
  <si>
    <t>Mejora del Acceso de las Mujeres a la Justicia en Materia de Familia</t>
  </si>
  <si>
    <t xml:space="preserve">COOPERACIÓN ESPAÑOLA - AECI </t>
  </si>
  <si>
    <t>Prevención de Desastres en 37 Comunidades del Municipio de León</t>
  </si>
  <si>
    <t xml:space="preserve">CONFEDERACIÓN DE OBREROS Y SAMARITANOS DE ALEMANIA A.S.B. </t>
  </si>
  <si>
    <t>Proyecto de Gestión de Riesgos en Procesos de Planificación en 10 Municipios de Nicaragua</t>
  </si>
  <si>
    <t>Agua y Saneamiento en Nicaragua</t>
  </si>
  <si>
    <t>COMITÉ SUIZO</t>
  </si>
  <si>
    <t>Fortalecimiento para el Manejo de Cuencas y la Prevención Desastres Naturales (FOCUENCAS)</t>
  </si>
  <si>
    <t>CATIE</t>
  </si>
  <si>
    <t>Prevención y Atención de Incendios Forestales en el Municipio de Jalapa</t>
  </si>
  <si>
    <t xml:space="preserve">CARE INTERNACIONAL </t>
  </si>
  <si>
    <t>INGRESOS DE CAPITAL</t>
  </si>
  <si>
    <t xml:space="preserve">FUNDACIÓN NICARAGUENSE AMERICANA USA </t>
  </si>
  <si>
    <t>Reserva de Biósfera Bosawás</t>
  </si>
  <si>
    <t>Formación de Capacidades para la Fase II de Adaptación al Cambio Climático A.C.</t>
  </si>
  <si>
    <t xml:space="preserve">FONDO MUNDIAL PARA EL MEDIO AMBIENTE </t>
  </si>
  <si>
    <t>Programa de Vigilancia de la Salud</t>
  </si>
  <si>
    <t>Programa de Educación Básica y ciudadania para Todos-EBACIT</t>
  </si>
  <si>
    <t xml:space="preserve">FONDO MUNDIAL DE REHABILITACIÓN </t>
  </si>
  <si>
    <t>II Programa de Rehabilitación y Mantenimiento de Carreteras (No.3085)</t>
  </si>
  <si>
    <t>Fortalecimiento Institucional al Sector Salud</t>
  </si>
  <si>
    <t>Fortalecimiento del Sistema de Evaluación y Seguimiento de Políticas Públicas SECEP-Monitoreo PSTAC</t>
  </si>
  <si>
    <t>Fortalecimiento de las Capacidades Locales</t>
  </si>
  <si>
    <t>Formación Bruta de Capital Fijo</t>
  </si>
  <si>
    <t>Intereses</t>
  </si>
  <si>
    <t>Amortización</t>
  </si>
  <si>
    <t>Financiamiento Interno Neto</t>
  </si>
  <si>
    <t xml:space="preserve">DONACIONES </t>
  </si>
  <si>
    <t>I.C.O. ESPAÑA</t>
  </si>
  <si>
    <t xml:space="preserve">    2. PRESTAMOS ATADOS</t>
  </si>
  <si>
    <t xml:space="preserve">   1.  PRESTAMOS LIQUIDOS</t>
  </si>
  <si>
    <t xml:space="preserve">PRESTAMOS </t>
  </si>
  <si>
    <t>Nuevas Deudas  Multilaterales</t>
  </si>
  <si>
    <t xml:space="preserve">Org.de Paises Exportadores de Petróleo (OPEP)  </t>
  </si>
  <si>
    <t>Ministerio de Transporte e Infraestructura</t>
  </si>
  <si>
    <t>Apoyo al Menor Trabajador en la Inserción Escolar</t>
  </si>
  <si>
    <t xml:space="preserve">ORGANIZACIÓN DE ESTADOS AMERICANOS - OEA </t>
  </si>
  <si>
    <t>Programa de Atención Integral a la Niñez Nicaraguense</t>
  </si>
  <si>
    <t>Programa de Atención Integral a Niños/as y Adolescentes</t>
  </si>
  <si>
    <t>NORUEGA/FSS</t>
  </si>
  <si>
    <t>Protección Ante Desastres en Volcán Telica</t>
  </si>
  <si>
    <t>MOVIMONDO</t>
  </si>
  <si>
    <t>Reserva de Biosfera Bosawás</t>
  </si>
  <si>
    <t>Rehabilitación  Institutos De Secundaria (MECD/FISE)</t>
  </si>
  <si>
    <t>Rehabilitación  Escuelas Primaria y Preescolares (MECD/FISE)</t>
  </si>
  <si>
    <t>Puestos de Salud (MINSA/FISE)</t>
  </si>
  <si>
    <t>Programa de Letrinas (MINSA/FISE)</t>
  </si>
  <si>
    <t>Otros Servicios Comunitarios</t>
  </si>
  <si>
    <t>Obras Viales</t>
  </si>
  <si>
    <t>Servicios de Educación Preescolar</t>
  </si>
  <si>
    <t>Apoyo a la  Comercialización de las Pymes en la Microfer</t>
  </si>
  <si>
    <t xml:space="preserve">Agua  y Saneamiento en zonas de Alto Potencial Económico </t>
  </si>
  <si>
    <t>Academia de Beisbol</t>
  </si>
  <si>
    <t>HOLANDA /FSS</t>
  </si>
  <si>
    <t>Proyecto de Prevención y Atención a la Violencia Juvenil</t>
  </si>
  <si>
    <t>Programa Reserva de Biosfera del Sureste de Nicaragua (RBSEN)</t>
  </si>
  <si>
    <t>Programa Promocion, Prevencion, Educacion y Comunicación de la Salud</t>
  </si>
  <si>
    <t>Manejo Sostenible de Recursos Naturales del Sur Oeste de Nicaragua (Suroeste)</t>
  </si>
  <si>
    <t>Desarrollo Rural  Integral en las Comunidades Marginales de León y Chinandega (PROCHILEON)</t>
  </si>
  <si>
    <t>GTZ</t>
  </si>
  <si>
    <t>Establecimiento de Mapas Básicos y Mapas de Amenazas para Sist. de Inform. Geog. en la Rep. de Nic.</t>
  </si>
  <si>
    <t>Dirección y Coordinación Política Exterior y cooperación Externa</t>
  </si>
  <si>
    <t>Desarrollo Pesquero en la Costa del Pacífico de San Juan del Sur</t>
  </si>
  <si>
    <t>Procuraduría General de la República</t>
  </si>
  <si>
    <t>Programa Multifase para Viviendas de Interes Social</t>
  </si>
  <si>
    <t>Eficiencia y Transparencia en las Contrataciones del Estado</t>
  </si>
  <si>
    <t>GOBIERNO DE AUSTRIA</t>
  </si>
  <si>
    <t>Mitigación y Prevención de Georriesgos en Nicaragua y Centro América</t>
  </si>
  <si>
    <t xml:space="preserve">GOBIERNO DE ALEMANIA </t>
  </si>
  <si>
    <t>Dirección y Coordinación Vice Presidencia</t>
  </si>
  <si>
    <t>FUNDACION CETEMMSA</t>
  </si>
  <si>
    <t>Programa de Fortalecimiento Institucional para la Protección de Grupos Vulnerables</t>
  </si>
  <si>
    <t>Programa de Electrificación Rural en Apoyo a Aglomerados  (BID - Apoyo PND)</t>
  </si>
  <si>
    <t>United Nations Conference on Trade and Development (UNCTAD)</t>
  </si>
  <si>
    <t>Compra de Divisa 1%</t>
  </si>
  <si>
    <t>Programa de Apoyo a la Secretaría de Coordinación y Estrategia Presidencia (No.1545/SF-NI)</t>
  </si>
  <si>
    <t>Programa de Ampliacion de Cobertura</t>
  </si>
  <si>
    <t>Plan Vial de Competitividad Zona III (Leon, Matagalpa y Jinotega)</t>
  </si>
  <si>
    <t>Monitoreo y Modelaje del Lago de Managua No. 978/SF-NI</t>
  </si>
  <si>
    <t>Estudio y Diseño para la Rehabilitación de la Carretera Jinotepe - San Marcos (No.1545/SF-NI)</t>
  </si>
  <si>
    <t>Estudio y Diseño para la Rehab. y Mejoramiento de la Carretera Nejapa - Santa Rita (No. 1545/SF-NI)</t>
  </si>
  <si>
    <t>Estudio y Diseño para la Rehab. y Mejoramiento de Carretera Jinotepe - Nandaime (No.1545/SF-NI)</t>
  </si>
  <si>
    <t>Programa de Apoyo a la Descentralización y Desarrollo Local ( APDEL-INIFOM)</t>
  </si>
  <si>
    <t>Mejoras en la Carretera Río Blanco - Puerto Cabezas</t>
  </si>
  <si>
    <t>Inversiones y Cooperación</t>
  </si>
  <si>
    <t>Estudio de Factibilidad y Diseño para la Pavimentación de Carretera Nueva Guinea - Blufields</t>
  </si>
  <si>
    <t>Dirección y Seguimiento San Marcos</t>
  </si>
  <si>
    <t>Dirección y Coordinación, Secretaria de Coordinación y Estrategia</t>
  </si>
  <si>
    <t>Dirección y Coordinación  Programas Educativos de Primaria, Secundaria</t>
  </si>
  <si>
    <t xml:space="preserve">Dirección y Coordinación </t>
  </si>
  <si>
    <t>Coordinación de Delegaciones y Descentralización</t>
  </si>
  <si>
    <t>Apoyo al INTA en su Nueva Estrategia de Desarrollo Tecnológico en la Agricultura (PASADANIDA II)</t>
  </si>
  <si>
    <t>Apoyo a la Procuraduría del Medio Ambiente</t>
  </si>
  <si>
    <t xml:space="preserve">GOBIERNO DE DINAMARCA </t>
  </si>
  <si>
    <t>Sistema Nacional de Concertación, Coordinación, información y Participación (PASE)</t>
  </si>
  <si>
    <t>Comisiones</t>
  </si>
  <si>
    <t>Fondo Social Suplementario</t>
  </si>
  <si>
    <t>GOBIERNO DE SUIZA</t>
  </si>
  <si>
    <t>GOBIERNO DE COREA DEL SUR</t>
  </si>
  <si>
    <t>GOBIERNO DE ISLANDIA</t>
  </si>
  <si>
    <t>FONDO INTERNACIONAL DE DESARROLLO AGRÍCOLA - FIDA</t>
  </si>
  <si>
    <t xml:space="preserve">Banco Interamericano de Desarrollo  (BID) </t>
  </si>
  <si>
    <t>Manejo Ambiental y Desarrollo Sostenible de la Cuenca Río San Juan</t>
  </si>
  <si>
    <t xml:space="preserve">Fortalecimiento Sector Educativo para Prevención y Reducción de Vulnerabilidad Ante Desastres Naturales </t>
  </si>
  <si>
    <t>Modernización y Acreditación de la Educación Terciaria</t>
  </si>
  <si>
    <t>Representación del Estado como Recurrente o Recurrido (PGR)</t>
  </si>
  <si>
    <t>Mejoramiento del Camino Santa Clara - Susucayan -El Jícaro (No.1608)</t>
  </si>
  <si>
    <t>Ampliación y Equipamiento para la Cobertura Rural y Municipal de la Policía Nacional</t>
  </si>
  <si>
    <t>GOBIERNOS BILATERALES FONSALUD</t>
  </si>
  <si>
    <t>GOBIERNOS BILATERALES FONDO COMUN PRORURAL</t>
  </si>
  <si>
    <t xml:space="preserve">GOBIERNO DE LUXEMBURGO </t>
  </si>
  <si>
    <t>GOBIERNO DE CANADÁ</t>
  </si>
  <si>
    <t>Pagarés</t>
  </si>
  <si>
    <t>BPI`s</t>
  </si>
  <si>
    <t>Instituto Nacional Forestal</t>
  </si>
  <si>
    <t>Ministerio de Educación</t>
  </si>
  <si>
    <t>Transferencias Corrientes</t>
  </si>
  <si>
    <t>Servicios de Educación Primaria</t>
  </si>
  <si>
    <t>Servicios de Educación Especial</t>
  </si>
  <si>
    <t>Servicios de Asesoria Legislativa</t>
  </si>
  <si>
    <t>Servicios Administrativos y Financieros</t>
  </si>
  <si>
    <t>Apoyo a Familias Rurales en Zonas Afectadas por Sequías e Inundaciones</t>
  </si>
  <si>
    <t xml:space="preserve">PROGRAMA MUNDIAL DE ALIMENTOS - PMA </t>
  </si>
  <si>
    <t>VIII Censo de Población y IV de Vivienda. Convenio No.1535/Sf-Ni</t>
  </si>
  <si>
    <t>Transferencia Municipal (Proyectos de Inversión)</t>
  </si>
  <si>
    <t>Sistema Nacional de Concertación, Coordinación, Información y Participación (PASE)</t>
  </si>
  <si>
    <t>Programa en Eficiencia Energética para los Sectores Industrial y Comercial</t>
  </si>
  <si>
    <t>Programa de Voluntariado y Servicio Juvenil</t>
  </si>
  <si>
    <t>Incorporación de Perspectiva de Genero en la Estadísticas Oficiales de Nicaragua</t>
  </si>
  <si>
    <t>Fortalecimiento de las Capacidades  para la Gestión del Medio Ambiente Mundial</t>
  </si>
  <si>
    <t>Desarrollo de la Hidroeléctricidad a Pequeña Escala para Usos Productivos en Zonas Fuera de Red</t>
  </si>
  <si>
    <t>Corredor Biológico Mesoamericano</t>
  </si>
  <si>
    <t xml:space="preserve">PROGRAMA DE LAS NACIONES UNIDAS PARA EL DESARROLLO - PNUD </t>
  </si>
  <si>
    <t>Fortalecimiento de la Participación Infantil</t>
  </si>
  <si>
    <t xml:space="preserve">OTROS DONANTES </t>
  </si>
  <si>
    <t>Modelo Atención Productiva a Pequeños Productores de Escasos Recursos (PESA) - INTA</t>
  </si>
  <si>
    <t>Desarrollo Responsable de la Pesca de Langosta en Nicaragua</t>
  </si>
  <si>
    <t xml:space="preserve">ORGANIZACIÓN PARA LA ALIMENTACIÓN Y AGRICULTURA </t>
  </si>
  <si>
    <t>Programa Promocion, Prevencion, Educacion y Comunicacion de la Salud</t>
  </si>
  <si>
    <t xml:space="preserve">ORGANIZACIÓN PANAMERICANA DE LA SALUD - OPS </t>
  </si>
  <si>
    <t>Rehabilitación del Sector Cafetalero en Nicaragua</t>
  </si>
  <si>
    <t>Fortalecimiento de Productores Exportadores de Café</t>
  </si>
  <si>
    <t xml:space="preserve">GOBIERNO DE JAPÓN </t>
  </si>
  <si>
    <t>Secretaria Técnica FCV Italia Nicaragua</t>
  </si>
  <si>
    <t>Programa de Rehabilitación Arrocera y Desarrollo Campesino</t>
  </si>
  <si>
    <t>Organismos Internacionales (MINREX)</t>
  </si>
  <si>
    <t xml:space="preserve">GOBIERNO DE ITALIA </t>
  </si>
  <si>
    <t>Unidad Coordinadora del Proyecto (UCP) (PS-TAC)</t>
  </si>
  <si>
    <t>Rehabilitación de Caminos Secundarios</t>
  </si>
  <si>
    <t>Proyecto de Tecnología Agropecuaria (Fase I/BM-3371-NI)</t>
  </si>
  <si>
    <t>Promoción de la Paternidad y Maternidad Responsable</t>
  </si>
  <si>
    <t>Programa Nacional de Desarrollo de la MIPYMES Nicaraguenses</t>
  </si>
  <si>
    <t>Programa de vigilancia de la Salud</t>
  </si>
  <si>
    <t>Programa de Atención Integral a Niños/as y Adolescentes en Alto Riesgo (PAINAR)</t>
  </si>
  <si>
    <t>Incursión del Sector Privado al Negocio de Producción de Energía</t>
  </si>
  <si>
    <t>Implementación, Monitoreo, Evaluación para el Crecimiento y Reducción de Pobreza (PRSP)-TF</t>
  </si>
  <si>
    <t>Implementación de la Ley de Servicio Civil (PS-TAC)</t>
  </si>
  <si>
    <t>Gestion Administrativa Financiera</t>
  </si>
  <si>
    <t>Fortalecimiento y Expansión Sistema de Inversión Pública Gobierno de Nicaragua-SECEP-SNIP PSTAC</t>
  </si>
  <si>
    <t>Fortalecimiento Institucional del MINREX-SEREC- PS-TAC</t>
  </si>
  <si>
    <t>Formulación del Sistema de Evaluación y Seguimiento de Políticas Públicas SECEP-Monitoreo PSTAC</t>
  </si>
  <si>
    <t>Formulación de Políticas Fiscales MHCP/OAFE (PS-TAC)</t>
  </si>
  <si>
    <t>Eficiencia y Transparencia en las Contrataciones del Estado (No. 1064/Sf-Ni)</t>
  </si>
  <si>
    <t>Educación Técnica Agropecuaria y Capacitación (BM-3371-NI) - INATEC</t>
  </si>
  <si>
    <t>Donación Gobierno de Holanda</t>
  </si>
  <si>
    <t>Diseño e Implementación de la Estrategia del Centro de Promoción de Exportaciones</t>
  </si>
  <si>
    <t>Consolidación y Expansión del Sistema Integrado de Gestión Financiera (PS-TAC)</t>
  </si>
  <si>
    <t>Campaña de Prevención de la Violencia Intrafamiliar y Sexual</t>
  </si>
  <si>
    <t>Artigiancassa (MCCPA-Italia)</t>
  </si>
  <si>
    <t>Otros</t>
  </si>
  <si>
    <t>Corte Suprema de Justicia</t>
  </si>
  <si>
    <t>Consejo Supremo Electoral</t>
  </si>
  <si>
    <t>Contraloría General de la República</t>
  </si>
  <si>
    <t>Presidencia de la República</t>
  </si>
  <si>
    <t>Ministerio de Salud</t>
  </si>
  <si>
    <t>Ministerio del Trabajo</t>
  </si>
  <si>
    <t>Ministerio de Relaciones Exteriores</t>
  </si>
  <si>
    <t>Ministerio de Defensa</t>
  </si>
  <si>
    <t>Ministerio de Gobernación</t>
  </si>
  <si>
    <t>Sistema de Atención y Tramitación Simplificada para la Formación de Empresas</t>
  </si>
  <si>
    <t xml:space="preserve">FONDO MULTILATERAL DE INVERSIÓN </t>
  </si>
  <si>
    <t xml:space="preserve">FONDO INTERNACIONAL DE DESARROLLO AGRÍCOLA - FIDA </t>
  </si>
  <si>
    <t>VIII Censo de Población Y IV de Vivienda. Convenio No.1535/SF-NI</t>
  </si>
  <si>
    <t xml:space="preserve">FONDO DE LAS NACIONES UNIDAS PARA LA POBLACIÓN </t>
  </si>
  <si>
    <t>Servicio de Control del Trabajo Infantil</t>
  </si>
  <si>
    <t>Programa de Educación Básica y Ciudadanía para todos-EBACIT</t>
  </si>
  <si>
    <t>Implementación del Sistema Nacional de Defensoría de Las Niñas, Niños y Adolescentes 2005</t>
  </si>
  <si>
    <t>Implementación del Plan de Acción Nacional de La Niñez y Adolescencia</t>
  </si>
  <si>
    <t xml:space="preserve">FONDO DE LAS NACIONES UNIDOS PARA LA NIÑEZ - UNICEF </t>
  </si>
  <si>
    <t>Programa de Reactivación Productiva Rural (PRPR/BID)</t>
  </si>
  <si>
    <t xml:space="preserve">Programa de Atención Integral a Niños/As y Adolescentes </t>
  </si>
  <si>
    <t>Secretaría Técnica FCV Canadá - Nicaragua</t>
  </si>
  <si>
    <t>Programa de Dotación de Equipamiento Medico</t>
  </si>
  <si>
    <t>Fondo de Apoyo a Redes de Organizaciones Locales Electrificación Rural (FAROL- ER)</t>
  </si>
  <si>
    <t xml:space="preserve">ACDI - CANADA </t>
  </si>
  <si>
    <t>Rehabilitación de Carretera Tipitapa - Las Flores (No.846p)</t>
  </si>
  <si>
    <t>Rehabilitación  Institutos de Secundaria (MECD/FISE)</t>
  </si>
  <si>
    <t>Proyecto de Infraestructura Socioeconómica</t>
  </si>
  <si>
    <t xml:space="preserve">THE OPEP FUND FOR INTERNATIONAL DEVELOPMENT </t>
  </si>
  <si>
    <t>Empresa Portuaria Nacional</t>
  </si>
  <si>
    <t>KREDITANSTALT FUR WIEDERAUFBAU</t>
  </si>
  <si>
    <t>Programa de Reactivación Productiva Rural (PRPR/BID-1110-SF-NI)</t>
  </si>
  <si>
    <t xml:space="preserve">INTERNATIONAL COOPERATION DEVELOPMENT - ICDF </t>
  </si>
  <si>
    <t>Programa Dotación de Equipamiento no Médico</t>
  </si>
  <si>
    <t>Fortalecimiento Institucional del Consejo Supremo Electoral</t>
  </si>
  <si>
    <t>Ampliación de Carretera Ticuantepe- Masaya- Granada</t>
  </si>
  <si>
    <t>Adquisición Lanchas Guarda Pesca para Vigilancia y Protección Recursos Maritimos de Nicaragua</t>
  </si>
  <si>
    <t>Programa de Desarrollo Económico de la Zona Seca de Nicaragua (PRODESEC)</t>
  </si>
  <si>
    <t xml:space="preserve">FONDO INTERNACIONAL DE DESARROLLO AGRÍCOLA -FIDA </t>
  </si>
  <si>
    <t>Proyecto Vial para la Competitividad de la Zona II (No.1530/SF-NI)</t>
  </si>
  <si>
    <t>Programa Socioambiental y Desarrollo Forestal II (POSAF II). Convenio No.1084/SF-NI</t>
  </si>
  <si>
    <t>Ampliación de la Cobertura del Proyecto de Ordenamiento de la Propiedad (PRODEP)</t>
  </si>
  <si>
    <t xml:space="preserve">FONDO DE DESARROLLO NÓRDICO </t>
  </si>
  <si>
    <t>Segundo Proyecto de Municipios Rurales. Convenio No.3480-NI</t>
  </si>
  <si>
    <t>Segundo Proyecto de Municipios Rurales/Apoyo Reforma de Descentralización (3480)</t>
  </si>
  <si>
    <t>Tasas</t>
  </si>
  <si>
    <t>Multas</t>
  </si>
  <si>
    <t xml:space="preserve">FONDO DE LAS NACIONES UNIDAS PARA LA NIÑEZ - UNICEF </t>
  </si>
  <si>
    <t>FONDO COMUN DE PRODUCTOS BÁSICOS</t>
  </si>
  <si>
    <t xml:space="preserve">AGENCIA ESPAÑOLA DE COOPERACIÓN INTERNACIONAL- AECI </t>
  </si>
  <si>
    <t>ACSUR LAS SEGOVIAS</t>
  </si>
  <si>
    <t>Sobre los Ingresos</t>
  </si>
  <si>
    <t>Universidad Católica Agropecuaria del Trópico Seco</t>
  </si>
  <si>
    <t>Escuela Internacional de Agricultura y Ganadería</t>
  </si>
  <si>
    <t>Universidad Nacional Agraria</t>
  </si>
  <si>
    <t>Universidad Nacional de Ingeniería</t>
  </si>
  <si>
    <t>Universidad Politécnica de Nicaragua</t>
  </si>
  <si>
    <t>Universidad Centroamericana</t>
  </si>
  <si>
    <t>Universidad Nacional Autónoma de Nicaragua-Managua</t>
  </si>
  <si>
    <t>Universidad Nacional Autónoma de Nicaragua-León</t>
  </si>
  <si>
    <t>Dirección y Coordinación de Asuntos Jurídicos, Soberanía y Territorio</t>
  </si>
  <si>
    <t>Protección a Nacionales</t>
  </si>
  <si>
    <t>Dirección y Coordinación Servicios Consulares</t>
  </si>
  <si>
    <t>Reducción de la Vulnerabilidad Ante Desastres Naturales, Crédito 3487-NI</t>
  </si>
  <si>
    <t>Proyecto de Reforma de las Telecomunicaciones (3291)</t>
  </si>
  <si>
    <t>Proyecto de Educación para Nicaragua(PASEN)</t>
  </si>
  <si>
    <t>Programa Dotacion de Equipamiento Médico</t>
  </si>
  <si>
    <t>Programa de Apoyo para la Reducción de la Pobreza PRSC I -3850 NI</t>
  </si>
  <si>
    <t>Mejoramiento de Caminos Rurales (Adoquinado) (No.3464)</t>
  </si>
  <si>
    <t>Mediciones de Niveles de Vida</t>
  </si>
  <si>
    <t>IV Programa de Rehabilitación y Mantenimiento de Carreteras</t>
  </si>
  <si>
    <t>III Programa de Rehabilitación y Mantenimiento de Carreteras (No.3464)</t>
  </si>
  <si>
    <t>Estudio y Diseño para la Rehab. de la Carretera Emp. Puerto Sandino - Puerto Sandino (No.1545/SF-NI)</t>
  </si>
  <si>
    <t>Electrificación Rural para El Desarrollo Lechero en Boaco y Chontales (Bid-1017-SF-NI)</t>
  </si>
  <si>
    <t>Electrificación Rural en Seis Departamentos (Bid -1017-SF-NI)</t>
  </si>
  <si>
    <t>Educación Terciaria Fase II</t>
  </si>
  <si>
    <t>Diseño para La Rehab. y Mejoramiento de la Carretera Granada - Emp. Guanacaste (No.1545/SF-NI)</t>
  </si>
  <si>
    <t>Diseño para Adoquinado de Juigalpa - Puerto Diaz</t>
  </si>
  <si>
    <t>Diseño para Adoquinado de Juigalpa - La Libertad - Santo Domingo(No.1545/SF-NI)</t>
  </si>
  <si>
    <t>Desarrollo y Funcionamiento de la Centralizacion del Sistema Tributario</t>
  </si>
  <si>
    <t>Construcción de Carretera San Rafael del Norte - Yalí (Factibilidad y Diseño) (No.1545/SF-NI)</t>
  </si>
  <si>
    <t>Construcción Carretera Esquipulas - Muy Muy (Factibilidad y Diseño) ( No.545/SF-NI)</t>
  </si>
  <si>
    <t>Construcción y Rehabilitación de Hospitales Nacionales</t>
  </si>
  <si>
    <t>Apoyo a la Modernización de Hospitales BID 1027/SF-NI</t>
  </si>
  <si>
    <t>Apoyo a la Innovacion Tecnológica en Nicaragua</t>
  </si>
  <si>
    <t>BANCO INTERAMERICANO DE DESARROLLO - BID</t>
  </si>
  <si>
    <t>Rehabilitación de Carretera Chinandega - Guasaule (No.1576)</t>
  </si>
  <si>
    <t>Programa de Electrificación Rural en Zonas Productivas Area Concesionada</t>
  </si>
  <si>
    <t>Programa de Atención Integral a la Niñez Nicaragüense Fase III</t>
  </si>
  <si>
    <t>Infraestructura Municipal</t>
  </si>
  <si>
    <t>Energía Eléctrica Rural</t>
  </si>
  <si>
    <t>Centros de Salud (MINSA/FISE)</t>
  </si>
  <si>
    <t>Reducción de la Vulnerabilidad ante Desastres Naturales</t>
  </si>
  <si>
    <t xml:space="preserve">     Otros</t>
  </si>
  <si>
    <t xml:space="preserve">Rehabilitación de Infraestructura Escolar en los Deptos.de Rivas,Boaco y Chontales(Fase   IV) </t>
  </si>
  <si>
    <t>Rehabilitación Caminos Rurales (IDR)</t>
  </si>
  <si>
    <t>Proyecto de Tecnología Agropecuaria (Fase I/BM-3371-Ni)</t>
  </si>
  <si>
    <t>Proyecto de Telecomunicaciones (3291)</t>
  </si>
  <si>
    <t>Proyecto de Competitividad Aprendizaje e Innovación</t>
  </si>
  <si>
    <t>Dirección General de Ingresos</t>
  </si>
  <si>
    <t>Dirección General de Servicios Aduaneros</t>
  </si>
  <si>
    <t>CONCEPTO</t>
  </si>
  <si>
    <t xml:space="preserve"> </t>
  </si>
  <si>
    <t xml:space="preserve">ORGANIZACIÓN INTERNACIONAL DEL CAFÉ </t>
  </si>
  <si>
    <t>Planificación Energética y Escenarios de Desarrollo</t>
  </si>
  <si>
    <t xml:space="preserve">ORGANIZACIÓN INTERNACIONAL DE ENERGÍA ATÓMICA </t>
  </si>
  <si>
    <t>Profesionalización de los Asesores Pedagógicos Municipales</t>
  </si>
  <si>
    <t xml:space="preserve">Banco C.A de Integración Económica (BCIE) </t>
  </si>
  <si>
    <t>Multilaterales</t>
  </si>
  <si>
    <t>Apoyo a las Poblaciones Urbanas de Estelí, Matagalpa, Jinotega, Ocotal y Somoto</t>
  </si>
  <si>
    <t xml:space="preserve">UNIÓN EUROPEA </t>
  </si>
  <si>
    <t>VIII Censo de Población y IV de Vivienda</t>
  </si>
  <si>
    <t>Programa Multifase para Viviendas de Interés Social (I Fase) (No.1111/SF-NI)</t>
  </si>
  <si>
    <t>Programa de Identificación de necesidades de Infraestructura</t>
  </si>
  <si>
    <t>Programa de Atención a Población de Escasos Recursos</t>
  </si>
  <si>
    <t>Programa de Atención Integral a Niños/AS y Adolescentes</t>
  </si>
  <si>
    <t>Programa de Ampliación de Cobertura</t>
  </si>
  <si>
    <t>Iniciativa por el Desarrollo Rural de Nicaragua</t>
  </si>
  <si>
    <t>Red de Protección Social</t>
  </si>
  <si>
    <t>Programa de Apoyo a la Implementación de ERCERP (PAI/SETEC)</t>
  </si>
  <si>
    <t xml:space="preserve">KREDITANSTALT FUR WIEDERAUFBAU </t>
  </si>
  <si>
    <t>Proyecto de Ordenamiento de la Propiedad (BM-3665-NI)</t>
  </si>
  <si>
    <t>Programa de Multifase para Viviendas de Interes Social (I  Fase) (No. 111/SF-NI) - INVUR</t>
  </si>
  <si>
    <t>Programa de Obras Municipales/FSS</t>
  </si>
  <si>
    <t>Programa de Atención Integral a Niños/as y Adolescente</t>
  </si>
  <si>
    <t>Apoyo a la Infraestructura, Equipos y Medios de Transporte</t>
  </si>
  <si>
    <t xml:space="preserve">Construcción Mejoramiento y Optimización de Instalaciones Eléctrica </t>
  </si>
  <si>
    <t>Cooperación al Programa de Desminado Humanitario</t>
  </si>
  <si>
    <t>Construcción y Rehabilitacion de Hospitales Nacionales</t>
  </si>
  <si>
    <t>Apoyo para la Prevención de la accidentalidad de transito</t>
  </si>
  <si>
    <t>Apoyo al Mejoramiento de la Competitividad de Pequeños y Medianos Productores</t>
  </si>
  <si>
    <t>Ministerio del Ambiente y de los Recursos Naturales</t>
  </si>
  <si>
    <t>Planificar y Capacitar (PGR)</t>
  </si>
  <si>
    <t>Programa Reserva de Biósfera del Sureste de Nicaragua (RBSEN)</t>
  </si>
  <si>
    <t xml:space="preserve">Investigación Pesquera y Acuícola </t>
  </si>
  <si>
    <t>Gestión de Procesos Civiles y Mercantiles</t>
  </si>
  <si>
    <t xml:space="preserve">Dirección y Coordinación, Actividades Centrales </t>
  </si>
  <si>
    <t>Dirección Superior (PGR)</t>
  </si>
  <si>
    <t>Defensa de los Bienes del Estado (PGR)</t>
  </si>
  <si>
    <t>Coordinación de Areas Sustantivas (PGR)</t>
  </si>
  <si>
    <t xml:space="preserve">GOBIERNO DE ESTADOS UNIDOS DE AMÉRICA </t>
  </si>
  <si>
    <t>Proyecto Piloto para Posibilitar el Acceso a la Justicia a Sectores de Escasos Recursos de Masaya</t>
  </si>
  <si>
    <t>Proyecto de Habilitación Laboral - Vulcano de Nicaragua</t>
  </si>
  <si>
    <t>Fortalecimiento del Poder Judicial en Planificación, Formación y Ciencia Forense</t>
  </si>
  <si>
    <t>Festival Internacional de Poesía - Granada</t>
  </si>
  <si>
    <t>Diseño de la  Reforma Educativa  Básica y Media con Orientación y Habilitación Laboral</t>
  </si>
  <si>
    <t>Desarrollo Humano y Medio Ambiente en la Reserva de Biósfera del Sureste de Nicaragua</t>
  </si>
  <si>
    <t>Curso de Habilitación Laboral</t>
  </si>
  <si>
    <t>Apoyo al Fortalecimiento Municipal en Chontales (Juigalpa, Comalapa y Cuapa)</t>
  </si>
  <si>
    <t xml:space="preserve">Apoyo al componente de Infraestructura del Proyecto </t>
  </si>
  <si>
    <t xml:space="preserve">GOBIERNO DE ESPAÑA </t>
  </si>
  <si>
    <t>Transferencia Gobierno RAAN</t>
  </si>
  <si>
    <t>Servicios de Educación y Formación Docente</t>
  </si>
  <si>
    <t>Servicios de Educación Secundaria</t>
  </si>
  <si>
    <t>Prog. De Seguimiento a Captura Incidental y Avistamiento</t>
  </si>
  <si>
    <t>Plan Maestro de Manejo Forestal - Fase Inversión</t>
  </si>
  <si>
    <t>Multiplicación y la Diseminación de los Reproductores Mejoradas en la República de Nicaragua</t>
  </si>
  <si>
    <t>Mejoramiento Urbano de la Ciudad de Managua-obras</t>
  </si>
  <si>
    <t>Mejoramiento de Unidades de Salud de Atención Primaria</t>
  </si>
  <si>
    <t>Fomento a la Producción de Granos Básicos KR-II</t>
  </si>
  <si>
    <t xml:space="preserve">Estudio/Factibilidad Area Geotérmica Masaya-Granada-Nandaime P/La Multiutilización de la   Geotermia </t>
  </si>
  <si>
    <t>República de Bulgaria</t>
  </si>
  <si>
    <t xml:space="preserve">República de Brasil </t>
  </si>
  <si>
    <t>Otros Bilaterales</t>
  </si>
  <si>
    <t>I.C.O. España</t>
  </si>
  <si>
    <t xml:space="preserve">Club de París  </t>
  </si>
  <si>
    <t xml:space="preserve">Fondo Nórdico de desarrollo (FND) </t>
  </si>
  <si>
    <t>Instituto  Nicaragüense de Fomento Municipal</t>
  </si>
  <si>
    <t>Instituto Nacional de Información de Desarrollo</t>
  </si>
  <si>
    <t>Instituto Nicaragüense de  Deportes</t>
  </si>
  <si>
    <t>Ministerio de la Familia, Adolescencia y Niñez</t>
  </si>
  <si>
    <t>Desarrollo  Económico Social en la Zona Norte y Central de Nicaragua</t>
  </si>
  <si>
    <t>Programa de Educación Básica para Jóvenes y Adultos, (1528)</t>
  </si>
  <si>
    <t>Programa de Desarrollo Local en la Costa Atlántica</t>
  </si>
  <si>
    <t>Programa de Atención  Integral a Niños/as y Adolescentes en Alto Riesgo (PAINAR)</t>
  </si>
  <si>
    <t>Prospección y Políticas Educativas</t>
  </si>
  <si>
    <t>Programación de Descentralización Territorial de la Educacion</t>
  </si>
  <si>
    <t>Prevención de la Violencia Escolar</t>
  </si>
  <si>
    <t>Proyectos Menores de Transporte Región Atlántica</t>
  </si>
  <si>
    <t>Programa Nacional de Solidaridad</t>
  </si>
  <si>
    <t>Programa de Transporte Departamento de Estelí</t>
  </si>
  <si>
    <t>Programa de Apoyo al Sector Medio Ambiente de Nicaragua</t>
  </si>
  <si>
    <t xml:space="preserve">Programa de Apoyo al Sector Ambiental en Nicaragua PASMA-MIFIC </t>
  </si>
  <si>
    <t>Programa de Apoyo al Sector Agrícola (Pasadanida II)</t>
  </si>
  <si>
    <t>Programa de Apoyo a la Transformación Estructural del Sistema Educativo</t>
  </si>
  <si>
    <t>Fortalecimiento Infraestructura Educativa de Centros</t>
  </si>
  <si>
    <t>Fortalecimiento a las Operaciones del INTA (BM-3371-NI)</t>
  </si>
  <si>
    <t>Apoyo al Fortalecimiento Institucional</t>
  </si>
  <si>
    <t>Apoyo a la Infraestructura. Equipos y Medios de Transporte</t>
  </si>
  <si>
    <t>SUIZA/FSS</t>
  </si>
  <si>
    <t>Sistema de Alerta Temprana en 6 Municipios del Norte de Chinandega</t>
  </si>
  <si>
    <t xml:space="preserve">SOLIDARIDAD INTERNACIONAL - ESPAÑA </t>
  </si>
  <si>
    <t>Promoción de los Derechos Humanos en el Ambito de la Escuela de Educación Primaria</t>
  </si>
  <si>
    <t>Fortalecimiento Institucional (Seguim, Monit. y Eval. de  Derechos del Niños, Niñas)</t>
  </si>
  <si>
    <t>Fortalecimiento de la Red de Alcaldes Amigos y Defensores de las Niñas y los Niños</t>
  </si>
  <si>
    <t>Dirección y Coordinación, Migracion y Extranjería</t>
  </si>
  <si>
    <t xml:space="preserve">SAVE THE CHILDREN </t>
  </si>
  <si>
    <t>Gestión del Riesgo con Enfoque en la Niñez y Adolescencia</t>
  </si>
  <si>
    <t xml:space="preserve">RADDA BARNEN - SUECIA </t>
  </si>
  <si>
    <t>Programa Integral de Nutricion Escolar (PINE)</t>
  </si>
  <si>
    <t>Asistencia Alimentaria para Personas Afectadas por Desastres (PMA/OPSR-10212)</t>
  </si>
  <si>
    <t>BID</t>
  </si>
  <si>
    <t>REINO UNIDO</t>
  </si>
  <si>
    <t>NORUEGA</t>
  </si>
  <si>
    <t>FINLANDIA</t>
  </si>
  <si>
    <t>HOLANDA</t>
  </si>
  <si>
    <t>UNION EUROPEA</t>
  </si>
  <si>
    <t>SUECIA</t>
  </si>
  <si>
    <t>T O T A L E S</t>
  </si>
  <si>
    <t>MONTO</t>
  </si>
  <si>
    <t>FUENTE</t>
  </si>
  <si>
    <t>DONACIONES LIQUIDAS</t>
  </si>
  <si>
    <t>Sistemas de Agua Potable</t>
  </si>
  <si>
    <t>Programa de Reconstrucción Regional para América Central(PRRAC/MECD)</t>
  </si>
  <si>
    <t>Programa de Fortalecimiento Institucional para la Protección</t>
  </si>
  <si>
    <t>Programa de Apoyo al MAGFOR y Desarrollo de los Factores</t>
  </si>
  <si>
    <t>Programa de Apoyo a las Políticas del Sector Educativo y Descentralización (PAPSE)</t>
  </si>
  <si>
    <t>Programa de Apoyo a Familias Pobres Rurales</t>
  </si>
  <si>
    <t>Pavimentación de Carretera Guayacan-Jinotega (Nic/B7-3100/2000/001)</t>
  </si>
  <si>
    <t>Mejoramiento de Unidades de Salud de Atencion Primaria</t>
  </si>
  <si>
    <t>Fortalecimiento del Sector Educativo en las Zonas Afectadas por el Huracan Mitch - INATEC</t>
  </si>
  <si>
    <t>Fortalecimiento de la Administración Publica Nic-B7-3100/98/0240</t>
  </si>
  <si>
    <t xml:space="preserve">BANCO MUNDIAL  </t>
  </si>
  <si>
    <t>Tratadosy Convenios Internacionales sobre el Medio Ambiente</t>
  </si>
  <si>
    <t>Servicios Aduaneros</t>
  </si>
  <si>
    <t>Servicio de la Deuda Pública Externa</t>
  </si>
  <si>
    <t>Registro del Estado Civil de las Personas</t>
  </si>
  <si>
    <t>Programa para Mejoram. del Marco de Garantías Mobiliarias para Facilitar Acceso a Crédito</t>
  </si>
  <si>
    <t>Programa de Fortalecimiento y Desarrollo Municipal (1086)</t>
  </si>
  <si>
    <t>Fortalecimiento de la Protección Social</t>
  </si>
  <si>
    <t>Educación Técnica Agropecuaria y Capacitación ( BM-3371-NI )-INATEC</t>
  </si>
  <si>
    <t>Centros Infantiles (MIFAM/FISE)</t>
  </si>
  <si>
    <t>Atención a Emergencias</t>
  </si>
  <si>
    <t>Apoyo a la Gobernabilidad y Transparencia - Participación Ciudadana  - SECEP -Comunicación PSTAC</t>
  </si>
  <si>
    <t>Apoyo a la Función de la Planificación Estrategica-Reducción de Pobreza-SECEP/Planificación -PSTAC</t>
  </si>
  <si>
    <t>Apoyo a la Ejecución de la Reforma Institucional (SECEP, OAP, OEP, GE) (PS-TAC)</t>
  </si>
  <si>
    <t xml:space="preserve">Servicios Administrativos y Financieros </t>
  </si>
  <si>
    <t>Proyecto de Electrificación Rural para Zonas Aisladas (PERZA/BM-3760/TF051960)</t>
  </si>
  <si>
    <t>Proyecto de Educación para Nicaragua (PASEN)</t>
  </si>
  <si>
    <t>Implementación, Monitoreo, Evaluación para el Crecimiento</t>
  </si>
  <si>
    <t>Corredor Biológico del Atlántico</t>
  </si>
  <si>
    <t>Reestructuración, Fortalecimiento Institucional y Ampliación Cobertura de la Policía Nacional</t>
  </si>
  <si>
    <t>Programa de Facilitadores Judiciales Rurales</t>
  </si>
  <si>
    <t>Apoyo a la Ejecución de la Reforma Institucional (SECEP, OAP, GE) (PS-TAC)</t>
  </si>
  <si>
    <t xml:space="preserve">GOBIERNO DE HOLANDA </t>
  </si>
  <si>
    <t>Programa  Promoción, Prevención, Educación y Comunicación de salud</t>
  </si>
  <si>
    <t>Programa de Seguridad Ciudadana</t>
  </si>
  <si>
    <t xml:space="preserve">GOBIERNO DE GRAN BRETAÑA </t>
  </si>
  <si>
    <t>Programa de Fortalecimiento de la Gestión Municipal y Desarrollo Local (PROGESTION)</t>
  </si>
  <si>
    <t>Programa de Fortalecimiento al Desarrollo Rural y Reducción de Pobreza en Boaco-Chontales</t>
  </si>
  <si>
    <t>Programa de Apoyo Institucional a la Gestión Ambiental (Pro-Ambiente)</t>
  </si>
  <si>
    <t>Donación Gobierno de Finlandia</t>
  </si>
  <si>
    <t xml:space="preserve">GOBIERNO DE FINLANDIA </t>
  </si>
  <si>
    <t>Intereses y Comisiones</t>
  </si>
  <si>
    <t>Secretaría Técnica del Consejo Nacional de Universidades</t>
  </si>
  <si>
    <t>Universidad de las Regiones Autónomas de la Costa Caribe Nicaragüense</t>
  </si>
  <si>
    <t>Fondo de Desarrollo Agropecuario (FONDEAGRO) Fase II</t>
  </si>
  <si>
    <t>Dirección Superior MIFIC</t>
  </si>
  <si>
    <t xml:space="preserve">ASDI - SUECIA </t>
  </si>
  <si>
    <t xml:space="preserve">AMIGOS DE LA TIERRA DE ESPAÑA </t>
  </si>
  <si>
    <t>Seguridad Alimentaria Cuerpo de Paz - INTA</t>
  </si>
  <si>
    <t xml:space="preserve">AID/CATIE </t>
  </si>
  <si>
    <t>Vigilancia Epidemiológica de la Salud Animal</t>
  </si>
  <si>
    <t>Programa Erradicación del Gusano Barrenador del Ganado</t>
  </si>
  <si>
    <t>Programa de Educación Básica, Base II (Población más Saludable y más Educada)</t>
  </si>
  <si>
    <t>Manejo de Recursos Naturales en Áreas Protegidas</t>
  </si>
  <si>
    <t>Fortalecimiento Programa Nacional de Vigilancia Fitosanitaria</t>
  </si>
  <si>
    <t>ORGANIZACIÓN DE ESTADOS AMERICANOS - OEA</t>
  </si>
  <si>
    <t>Kreditanstal Fur Wiederaufbau - KFW</t>
  </si>
  <si>
    <t>Natixis - Francia</t>
  </si>
  <si>
    <t>Export-Import Bank of the Republic of China</t>
  </si>
  <si>
    <t>International Cooperation and Development Fund - ICDF</t>
  </si>
  <si>
    <t>Economic Development Cooperation Fund - EDCF</t>
  </si>
  <si>
    <t>Gobierno de la República Eslovaca</t>
  </si>
  <si>
    <t>Nuevas Deudas Bilaterales</t>
  </si>
  <si>
    <t>Common Fund For Commodities - CFC</t>
  </si>
  <si>
    <t>Otros Pagos Asociados a Deuda Externa</t>
  </si>
  <si>
    <t>Bluefields Indian &amp; Caribbean University</t>
  </si>
  <si>
    <t xml:space="preserve">Ministerio de Hacienda y Crédito Público </t>
  </si>
  <si>
    <t>BANCO DE EXPORTACIÓN DE COREA</t>
  </si>
  <si>
    <t>GOBIERNOS BILATERALES, POLICIA NACIONAL FONDO COMUN</t>
  </si>
  <si>
    <t>HISPANICA</t>
  </si>
  <si>
    <t xml:space="preserve">C O N C E P T O </t>
  </si>
  <si>
    <t>INGRESOS TOTALES</t>
  </si>
  <si>
    <t>INGRESOS CORRIENTES</t>
  </si>
  <si>
    <t xml:space="preserve"> Contribución a la Seguridad Social</t>
  </si>
  <si>
    <t xml:space="preserve">     Cotizaciones</t>
  </si>
  <si>
    <t>Transferencia del Gobierno Central</t>
  </si>
  <si>
    <t>Otros Ingresos</t>
  </si>
  <si>
    <t>Ingresos Corrientes de inversiones</t>
  </si>
  <si>
    <t xml:space="preserve"> Otros Ingresos de Capital</t>
  </si>
  <si>
    <t>GASTOS TOTALES</t>
  </si>
  <si>
    <t>GASTOS CORRIENTES</t>
  </si>
  <si>
    <t xml:space="preserve">   Pensiones e Indemnizaciones</t>
  </si>
  <si>
    <t xml:space="preserve">   Gastos Administrativos</t>
  </si>
  <si>
    <t xml:space="preserve">      Remuneraciones</t>
  </si>
  <si>
    <t xml:space="preserve">      Bienes y Servicios</t>
  </si>
  <si>
    <t xml:space="preserve">   Otros Gastos Corrientes</t>
  </si>
  <si>
    <t xml:space="preserve">   Prestaciones Médicas</t>
  </si>
  <si>
    <t xml:space="preserve">   Intereses  Internos</t>
  </si>
  <si>
    <t>GASTOS DE CAPITAL</t>
  </si>
  <si>
    <t xml:space="preserve">   Formación Bruta de Capital Fijo</t>
  </si>
  <si>
    <t xml:space="preserve">     Maquinaria y Equipo</t>
  </si>
  <si>
    <t xml:space="preserve">     Obra y Construcciones</t>
  </si>
  <si>
    <t xml:space="preserve">   Inversión Financiera</t>
  </si>
  <si>
    <t>SUPERAVIT O DEFICIT CTE. (IA-IIA)</t>
  </si>
  <si>
    <t>SUPERAVIT O DEFICIT TOTAL (I-II)</t>
  </si>
  <si>
    <t>NECESIDAD DE FINANCIAMIENTO</t>
  </si>
  <si>
    <t>Instituto de la Vivienda Urbana y Rural</t>
  </si>
  <si>
    <t>Hungarian Export Credit Insurance Ltd</t>
  </si>
  <si>
    <t>Asociación Internacional de Fomento (AIF)</t>
  </si>
  <si>
    <t>I.C.O. España  (Fondos de Contravalor)</t>
  </si>
  <si>
    <t>FONDO DE LAS NACIONES UNIDAS PARA EL DESARROLLO DE CAPITALIZACIÓN</t>
  </si>
  <si>
    <t>ONE WORLD ACTION</t>
  </si>
  <si>
    <t>Transferencias a las Alcaldías por Recaudación del ISC</t>
  </si>
  <si>
    <t xml:space="preserve">Fondo Internacional de Desarrollo  Agricola (FIDA) </t>
  </si>
  <si>
    <t>FEDERACIÓN DE RUSIA</t>
  </si>
  <si>
    <t>Apoyo Presupuestario Federación de Rusia</t>
  </si>
  <si>
    <t xml:space="preserve">    2. DONACIONES ATADAS</t>
  </si>
  <si>
    <t>FUNDACIÓN CETEMMSA</t>
  </si>
  <si>
    <t>NACIONES UNIDAS PARA EL COMERCIO Y EL DESARROLLO</t>
  </si>
  <si>
    <t>OTROS DONANTES</t>
  </si>
  <si>
    <t>FONDO ORGANIZACIÓN  ESTADOS IBEROAMERICANOS  / MEC ESPAÑA (OEI / MEC)</t>
  </si>
  <si>
    <t xml:space="preserve">    1. DONACIONES LIQUIDAS</t>
  </si>
  <si>
    <t>FONDO DE DESARROLLO NÓRDICO</t>
  </si>
  <si>
    <t>GOBIERNOS BILATERALES FONDO PROASE</t>
  </si>
  <si>
    <t>Otros pagos asociados a deuda interna</t>
  </si>
  <si>
    <t>Consejo Nacional del Deporte, la Educación Física y la Recreación Física</t>
  </si>
  <si>
    <t>millones de córdobas</t>
  </si>
  <si>
    <t>Cuadro No.1.</t>
  </si>
  <si>
    <t>Impuesto de Timbres Fiscales (ITF)</t>
  </si>
  <si>
    <t>Otros ingresos no tributarios</t>
  </si>
  <si>
    <t xml:space="preserve">   servicios del Sector Forestal</t>
  </si>
  <si>
    <t xml:space="preserve">   aprovechamiento a los recursos pesqueros</t>
  </si>
  <si>
    <t xml:space="preserve">   utilidad por diferencia de cambios</t>
  </si>
  <si>
    <t xml:space="preserve">   rentas con destino especifico</t>
  </si>
  <si>
    <t>Cuadro No.4.</t>
  </si>
  <si>
    <t>Total de Rentas con Destino Específico</t>
  </si>
  <si>
    <t>Cuadro No.6.</t>
  </si>
  <si>
    <t>Servicio de la deuda pública</t>
  </si>
  <si>
    <t>Total del servicio de la deuda pública</t>
  </si>
  <si>
    <t>Total del servicio de la deuda  interna</t>
  </si>
  <si>
    <t>Servicio de la deuda interna por instrumentos</t>
  </si>
  <si>
    <t xml:space="preserve">   superficie a la exploración sector minero</t>
  </si>
  <si>
    <t xml:space="preserve">   explotación al sector minero</t>
  </si>
  <si>
    <t xml:space="preserve">   multas por derecho de superficie y explotación minera</t>
  </si>
  <si>
    <t xml:space="preserve">   explotación de recursos geotérmicos</t>
  </si>
  <si>
    <t xml:space="preserve">   aprovechamiento sector forestal</t>
  </si>
  <si>
    <t xml:space="preserve">   vigencia sector forestal</t>
  </si>
  <si>
    <t xml:space="preserve">   vigencia sector pesca</t>
  </si>
  <si>
    <t xml:space="preserve">   servicios a las importaciones</t>
  </si>
  <si>
    <t>Gasto de consumo</t>
  </si>
  <si>
    <t>Gastos Totales</t>
  </si>
  <si>
    <t>Cuadro No.12.</t>
  </si>
  <si>
    <t>Cuadro No.13.</t>
  </si>
  <si>
    <t>Cuadro No.14.</t>
  </si>
  <si>
    <t>Asamblea Nacional</t>
  </si>
  <si>
    <t>I.  Poderes del Estado y Presidencia</t>
  </si>
  <si>
    <t>II.  Ministerios</t>
  </si>
  <si>
    <t>Ministerio de Hacienda y Crédito Público</t>
  </si>
  <si>
    <t>Ministerio de Fomento Industria y Comercio</t>
  </si>
  <si>
    <t>Ministerio de Energía y Minas</t>
  </si>
  <si>
    <t>Asignaciones y Subvenciones</t>
  </si>
  <si>
    <t>III. Otros</t>
  </si>
  <si>
    <t>Programa de Inversión Pública Total</t>
  </si>
  <si>
    <t>Cuadro No.16.</t>
  </si>
  <si>
    <t>Total del Servicio de la Deuda Externa por Acreedor</t>
  </si>
  <si>
    <t>Transferencias a las Universidades</t>
  </si>
  <si>
    <t>Transferencias Totales a las Universidades</t>
  </si>
  <si>
    <t>Cuadro No.17.</t>
  </si>
  <si>
    <t>Cuadro No.18.</t>
  </si>
  <si>
    <t>Financiamiento total del Programa de Inversión Pública</t>
  </si>
  <si>
    <t>I.  Recursos del Tesoro</t>
  </si>
  <si>
    <t>II.  Rentas con Destino Específico</t>
  </si>
  <si>
    <t>III.  Recursos del Tesoro/Alivio HIPC</t>
  </si>
  <si>
    <t>IV.  Donaciones Internas</t>
  </si>
  <si>
    <t>V.  Donaciones Externas</t>
  </si>
  <si>
    <t>VI.  Préstamos Externos</t>
  </si>
  <si>
    <t>Cuadro No.20.</t>
  </si>
  <si>
    <t>AÑOS</t>
  </si>
  <si>
    <t>RECURSOS INTERNOS</t>
  </si>
  <si>
    <t>DGI</t>
  </si>
  <si>
    <t>DGA</t>
  </si>
  <si>
    <t>DGT</t>
  </si>
  <si>
    <t>TOTAL</t>
  </si>
  <si>
    <t>Ingresos</t>
  </si>
  <si>
    <t>Gastos</t>
  </si>
  <si>
    <t>Resultado presupuestario</t>
  </si>
  <si>
    <t>Donaciones</t>
  </si>
  <si>
    <t>Financiamiento</t>
  </si>
  <si>
    <t>Externo Neto</t>
  </si>
  <si>
    <t>Interno Neto</t>
  </si>
  <si>
    <t>(3) = (1) - (2)</t>
  </si>
  <si>
    <t>Gobierno Central. Balance de ejecución presupuestaria</t>
  </si>
  <si>
    <t>Gobierno Central. Ingresos por Dirección Recaudadora</t>
  </si>
  <si>
    <t>Desembolsos Externos</t>
  </si>
  <si>
    <t>Transferencias totales a las Municipalidades</t>
  </si>
  <si>
    <t>Municipios</t>
  </si>
  <si>
    <t>Gobierno Central. Rentas con Destino Específico</t>
  </si>
  <si>
    <t>Gobierno Central. Programa de Inversión Pública a nivel Institucional</t>
  </si>
  <si>
    <t>Gobierno Central. Programa de Inversión Pública según fuente de financiamietno</t>
  </si>
  <si>
    <t>Gobierno Central. Gasto asignado a Pobreza a nivel Institucional</t>
  </si>
  <si>
    <t xml:space="preserve"> internos</t>
  </si>
  <si>
    <t xml:space="preserve"> externos</t>
  </si>
  <si>
    <t>externos</t>
  </si>
  <si>
    <t>internos</t>
  </si>
  <si>
    <t xml:space="preserve">    </t>
  </si>
  <si>
    <t>-</t>
  </si>
  <si>
    <t>Ingresos corrientes</t>
  </si>
  <si>
    <t>Ingresos tributarios</t>
  </si>
  <si>
    <t>Ingresos no tributarios</t>
  </si>
  <si>
    <t>Rentas de la propiedad</t>
  </si>
  <si>
    <t>Transferencias corrientes</t>
  </si>
  <si>
    <t xml:space="preserve">Ingresos  de capital </t>
  </si>
  <si>
    <t>Gastos corrientes</t>
  </si>
  <si>
    <t>Gastos de consumo</t>
  </si>
  <si>
    <t xml:space="preserve">Transferencias corrientes  </t>
  </si>
  <si>
    <t xml:space="preserve">Inversión real directa </t>
  </si>
  <si>
    <t>Inversión financiera</t>
  </si>
  <si>
    <t>Transferencias de capital</t>
  </si>
  <si>
    <t>Donaciones externas</t>
  </si>
  <si>
    <t>Financiamiento externo neto</t>
  </si>
  <si>
    <t>Financiamiento interno neto</t>
  </si>
  <si>
    <t>Dirección General de Presupuesto del Ministerio de Hacienda y Crédito Público</t>
  </si>
  <si>
    <t>Ingresos totales</t>
  </si>
  <si>
    <t>Sector público</t>
  </si>
  <si>
    <t>Sector privado</t>
  </si>
  <si>
    <t>Al sector privado</t>
  </si>
  <si>
    <t>Al sector público</t>
  </si>
  <si>
    <t>Al sector externo</t>
  </si>
  <si>
    <t>Inversión real directa</t>
  </si>
  <si>
    <t>Formación bruta de capital fijo</t>
  </si>
  <si>
    <t>Tierras y terrenos</t>
  </si>
  <si>
    <t>Activos intangibles</t>
  </si>
  <si>
    <t>Transferencia de capital</t>
  </si>
  <si>
    <t>Fuente: Sistema Integrado de Gestión Financiera Administrativa y de Auditoría (SIGFA)</t>
  </si>
  <si>
    <t xml:space="preserve">Asignaciones y Subvenciones </t>
  </si>
  <si>
    <t>Subvenciones a organizaciones sin fines de lucro, centros culturales y deportivos</t>
  </si>
  <si>
    <t>Subvenciones a iglesias y congregaciones religiosas</t>
  </si>
  <si>
    <t>Subsidio al sector privado</t>
  </si>
  <si>
    <t>Cooperativas de transporte urbano colectivo</t>
  </si>
  <si>
    <t>Subsidio de desvíos tarifarios de energía eléctrica</t>
  </si>
  <si>
    <t>Entidades descentralizadas y territoriales</t>
  </si>
  <si>
    <t xml:space="preserve">Pago de servicios a Universidades </t>
  </si>
  <si>
    <t>Universidades y centros de educación técnica superior</t>
  </si>
  <si>
    <t>Órganos y entidades descentralizadas por funciones</t>
  </si>
  <si>
    <t>Resto del Sector Público</t>
  </si>
  <si>
    <t>Corte Centroamericana de Justicia</t>
  </si>
  <si>
    <t>Parlamento centroamericano</t>
  </si>
  <si>
    <t>Secretaria de Integración Económica Centroamericana</t>
  </si>
  <si>
    <t>Cuadro I - 1</t>
  </si>
  <si>
    <t>Cuadro I - 2</t>
  </si>
  <si>
    <t>Cuadro I - 3</t>
  </si>
  <si>
    <t>Cuadro I - 4</t>
  </si>
  <si>
    <t>Cuadro I - 5</t>
  </si>
  <si>
    <t>Cuadro I - 6</t>
  </si>
  <si>
    <t>Cuadro I - 7</t>
  </si>
  <si>
    <t>Cuadro I - 8</t>
  </si>
  <si>
    <t>Cuadro I - 9</t>
  </si>
  <si>
    <t>Cuadro I - 12</t>
  </si>
  <si>
    <t>2.  Gastos totales</t>
  </si>
  <si>
    <t>4.  Necesidad de financiamiento neto</t>
  </si>
  <si>
    <t>3.  Déficit presupuestario global  (1 - 2)</t>
  </si>
  <si>
    <t>1. Ingresos corrientes</t>
  </si>
  <si>
    <t>2. Ingresos de capital</t>
  </si>
  <si>
    <t>1.  Gastos corrientes</t>
  </si>
  <si>
    <t>Intereses y comisiones deuda pública</t>
  </si>
  <si>
    <t xml:space="preserve">   Impuesto de Timbres Fiscales (ITF)</t>
  </si>
  <si>
    <t xml:space="preserve">  Derechos Arancelarios a la Importación (DAI)</t>
  </si>
  <si>
    <t xml:space="preserve">  Impuesto al Valor Agregado de las importaciones</t>
  </si>
  <si>
    <t>1.1  Ingresos tributarios</t>
  </si>
  <si>
    <t xml:space="preserve">   Sobre los ingresos (IR)</t>
  </si>
  <si>
    <t>1.2  Ingresos no tributarios</t>
  </si>
  <si>
    <t xml:space="preserve">  Derechos</t>
  </si>
  <si>
    <t xml:space="preserve">  Multas</t>
  </si>
  <si>
    <t xml:space="preserve">  Rentas con destino específico</t>
  </si>
  <si>
    <t xml:space="preserve">   Sobre los Ingresos (IR)</t>
  </si>
  <si>
    <t xml:space="preserve">  Impuestos sobre el comercio exterior</t>
  </si>
  <si>
    <t xml:space="preserve">     Impuesto de Timbres Fiscales  (ITF)</t>
  </si>
  <si>
    <t xml:space="preserve">   Servicios de importaciones</t>
  </si>
  <si>
    <t xml:space="preserve">   Derechos consulares</t>
  </si>
  <si>
    <t xml:space="preserve">   Multas</t>
  </si>
  <si>
    <t xml:space="preserve">   Rentas con destino específico</t>
  </si>
  <si>
    <t xml:space="preserve">   Impuestos sobre el comercio exterior</t>
  </si>
  <si>
    <t xml:space="preserve">       Derechos Arancelarios a la Importación (DAI)</t>
  </si>
  <si>
    <t xml:space="preserve">   Otros ingresos tributarios</t>
  </si>
  <si>
    <t xml:space="preserve">  Otros</t>
  </si>
  <si>
    <t>1.3  Renta de la Propiedad</t>
  </si>
  <si>
    <t>1.4  Transferencias corrientes</t>
  </si>
  <si>
    <t xml:space="preserve">   Entes autónomos no empresariales</t>
  </si>
  <si>
    <t xml:space="preserve">   Empresas públicas no financieras</t>
  </si>
  <si>
    <t xml:space="preserve">   Otros  (reducción 10% salarios)</t>
  </si>
  <si>
    <t xml:space="preserve">   Empresas públicas financieras</t>
  </si>
  <si>
    <t xml:space="preserve">   Derivados del petróleo</t>
  </si>
  <si>
    <t xml:space="preserve">   Gaseosas</t>
  </si>
  <si>
    <t xml:space="preserve">   Cigarrillos</t>
  </si>
  <si>
    <t xml:space="preserve">   Rones y aguardientes</t>
  </si>
  <si>
    <t>Sobre la producción, consumo y transacciones internas</t>
  </si>
  <si>
    <t>Impuestos sobre el comercio exterior</t>
  </si>
  <si>
    <t>Impuesto al Valor Agregado de las importaciones</t>
  </si>
  <si>
    <t>Impuesto Selectivo al Consumo a la Importación</t>
  </si>
  <si>
    <t xml:space="preserve">   Del Sector público</t>
  </si>
  <si>
    <t xml:space="preserve">         De Entes autónomos no empresariales </t>
  </si>
  <si>
    <t xml:space="preserve">            Instituto Nicaragüense de Telecomunicaciones y Correos</t>
  </si>
  <si>
    <t xml:space="preserve">            Corporación de Zonas Francas</t>
  </si>
  <si>
    <t xml:space="preserve">            Instituto Nicaragüense de Turismo</t>
  </si>
  <si>
    <t xml:space="preserve">            Corporaciones Nacionales del Sector Público</t>
  </si>
  <si>
    <t xml:space="preserve">            Instituto Nicaragüense de Seguros y Reaseguros</t>
  </si>
  <si>
    <t xml:space="preserve">         De Empresas Públicas no Financieras</t>
  </si>
  <si>
    <t xml:space="preserve">            Empresa Nacional de Puertos</t>
  </si>
  <si>
    <t xml:space="preserve">            Otros Entes</t>
  </si>
  <si>
    <t xml:space="preserve">            Empresa Administradora de Aeropuertos Internacionales</t>
  </si>
  <si>
    <t xml:space="preserve">           Corporación Nicaraguense de Importaciones y Servicio Agropecuario</t>
  </si>
  <si>
    <t xml:space="preserve">           Empresa Nicaraguense Importadora de la Construcción ENICONS</t>
  </si>
  <si>
    <t xml:space="preserve">           Correos de Nicaragua</t>
  </si>
  <si>
    <t xml:space="preserve">           Lotería Nacional</t>
  </si>
  <si>
    <t xml:space="preserve">           Petróleos de Nicaragua</t>
  </si>
  <si>
    <t xml:space="preserve">           ENABAS</t>
  </si>
  <si>
    <t xml:space="preserve">           Otras Empresas</t>
  </si>
  <si>
    <t xml:space="preserve">   Del Sector privado</t>
  </si>
  <si>
    <t>Rentas de la Propiedad</t>
  </si>
  <si>
    <t>Intereses Deuda Pública</t>
  </si>
  <si>
    <t xml:space="preserve">    Internos</t>
  </si>
  <si>
    <t xml:space="preserve">    Externos</t>
  </si>
  <si>
    <t>Transferencias a municipalidades por ley y otras transferencias a municipios</t>
  </si>
  <si>
    <t>(millones de córdobas)</t>
  </si>
  <si>
    <t>Balance de ejecución presupuestaria del Gobierno Central</t>
  </si>
  <si>
    <t>1.3  Rentas de la propiedad</t>
  </si>
  <si>
    <t xml:space="preserve">   derechos consulares</t>
  </si>
  <si>
    <t xml:space="preserve">   superficie de recursos geotérmicos</t>
  </si>
  <si>
    <t xml:space="preserve">   al sector forestal</t>
  </si>
  <si>
    <t xml:space="preserve">   por infracciones de tránsito</t>
  </si>
  <si>
    <t xml:space="preserve">   otras multas</t>
  </si>
  <si>
    <t xml:space="preserve">   otros </t>
  </si>
  <si>
    <r>
      <rPr>
        <vertAlign val="superscript"/>
        <sz val="9"/>
        <rFont val="Verdana"/>
        <family val="2"/>
      </rPr>
      <t>1/</t>
    </r>
    <r>
      <rPr>
        <sz val="9"/>
        <rFont val="Verdana"/>
        <family val="2"/>
      </rPr>
      <t>: en el año 2004, se registró una reducción de salario de los funcionarios públicos de acuerdo a los artos. 20 y 23 de la Ley No. 481, Ley Anual del Presupuesto General de la República.</t>
    </r>
  </si>
  <si>
    <r>
      <t>Transferencias a las Municipalidades</t>
    </r>
    <r>
      <rPr>
        <b/>
        <vertAlign val="superscript"/>
        <sz val="10"/>
        <rFont val="Verdana"/>
        <family val="2"/>
      </rPr>
      <t xml:space="preserve">1/ </t>
    </r>
  </si>
  <si>
    <t>Nueva Segovia</t>
  </si>
  <si>
    <t>Jalapa</t>
  </si>
  <si>
    <t>Murra</t>
  </si>
  <si>
    <t>El Jícaro</t>
  </si>
  <si>
    <t>San Fernando</t>
  </si>
  <si>
    <t>Mozonte</t>
  </si>
  <si>
    <t>Dipilto</t>
  </si>
  <si>
    <t>Macuelizo</t>
  </si>
  <si>
    <t>Santa María</t>
  </si>
  <si>
    <t>Ocotal</t>
  </si>
  <si>
    <t>Ciudad Antigua</t>
  </si>
  <si>
    <t>Quilalí</t>
  </si>
  <si>
    <t>Wiwilí de Nueva Segovia</t>
  </si>
  <si>
    <t>Jinotega</t>
  </si>
  <si>
    <t>Wiwilí de Jinotega</t>
  </si>
  <si>
    <t>El Cuá</t>
  </si>
  <si>
    <t>Santa María de Pantasma</t>
  </si>
  <si>
    <t>San Rafael Del Norte</t>
  </si>
  <si>
    <t>San Sebastián de Yalí</t>
  </si>
  <si>
    <t>La Concordia</t>
  </si>
  <si>
    <r>
      <t xml:space="preserve">San Jose de Bocay </t>
    </r>
    <r>
      <rPr>
        <vertAlign val="superscript"/>
        <sz val="10"/>
        <rFont val="Verdana"/>
        <family val="2"/>
      </rPr>
      <t>2/</t>
    </r>
  </si>
  <si>
    <t>Madriz</t>
  </si>
  <si>
    <t>Somoto</t>
  </si>
  <si>
    <t>Totogalpa</t>
  </si>
  <si>
    <t>Telpaneca</t>
  </si>
  <si>
    <t>San Juan de Río Coco</t>
  </si>
  <si>
    <t>Palacagüina</t>
  </si>
  <si>
    <t>Yalagüina</t>
  </si>
  <si>
    <t>San Lucas</t>
  </si>
  <si>
    <t>Las Sabanas</t>
  </si>
  <si>
    <t>San José de Cusmapa</t>
  </si>
  <si>
    <t>Estelí</t>
  </si>
  <si>
    <t>Pueblo Nuevo</t>
  </si>
  <si>
    <t>Condega</t>
  </si>
  <si>
    <t>San Juan de Limay</t>
  </si>
  <si>
    <t>La Trinidad</t>
  </si>
  <si>
    <t>San Nicolás</t>
  </si>
  <si>
    <t>Chinandega</t>
  </si>
  <si>
    <t>San Pedro del Norte</t>
  </si>
  <si>
    <t>San Francisco del Norte</t>
  </si>
  <si>
    <t>Cinco Pinos</t>
  </si>
  <si>
    <t>Santo Tomás del Norte</t>
  </si>
  <si>
    <t>El Viejo</t>
  </si>
  <si>
    <t>Puerto Morazán</t>
  </si>
  <si>
    <t>Somotillo</t>
  </si>
  <si>
    <t>Villanueva</t>
  </si>
  <si>
    <t>El Realejo</t>
  </si>
  <si>
    <t>Corinto</t>
  </si>
  <si>
    <t>Chichigalpa</t>
  </si>
  <si>
    <t>Posoltega</t>
  </si>
  <si>
    <t>León</t>
  </si>
  <si>
    <t>Achuapa</t>
  </si>
  <si>
    <t>El Sauce</t>
  </si>
  <si>
    <t>Santa Rosa del Peñón</t>
  </si>
  <si>
    <t>El Jicaral</t>
  </si>
  <si>
    <t>Larreynaga - Malpaisillo</t>
  </si>
  <si>
    <t>Telica</t>
  </si>
  <si>
    <t>Quezalguaque</t>
  </si>
  <si>
    <t>La Paz Centro</t>
  </si>
  <si>
    <t>Nagarote</t>
  </si>
  <si>
    <t>Matagalpa</t>
  </si>
  <si>
    <t>Rancho Grande</t>
  </si>
  <si>
    <t>Rio Blanco</t>
  </si>
  <si>
    <t>El Tuma - La Dalia</t>
  </si>
  <si>
    <t>San Isidro</t>
  </si>
  <si>
    <t>Sébaco</t>
  </si>
  <si>
    <t>San Ramón</t>
  </si>
  <si>
    <t>Matiguás</t>
  </si>
  <si>
    <t>Muy Muy</t>
  </si>
  <si>
    <t>Esquipulas</t>
  </si>
  <si>
    <t>San Dionisio</t>
  </si>
  <si>
    <t>Terrabona</t>
  </si>
  <si>
    <t>Ciudad Darío</t>
  </si>
  <si>
    <t>Boaco</t>
  </si>
  <si>
    <t>San José de Los Remates</t>
  </si>
  <si>
    <t>Camoapa</t>
  </si>
  <si>
    <t>Santa Lucía</t>
  </si>
  <si>
    <t>Teustepe</t>
  </si>
  <si>
    <t>San Lorenzo</t>
  </si>
  <si>
    <t>Managua</t>
  </si>
  <si>
    <t>San Francisco Libre</t>
  </si>
  <si>
    <t>Tipitapa</t>
  </si>
  <si>
    <t>Mateare</t>
  </si>
  <si>
    <t>Villa El Carmen</t>
  </si>
  <si>
    <t>Ciudad Sandino</t>
  </si>
  <si>
    <t>Ticuantepe</t>
  </si>
  <si>
    <t>El Crucero</t>
  </si>
  <si>
    <t>San Rafael del Sur</t>
  </si>
  <si>
    <t>Masaya</t>
  </si>
  <si>
    <t>Nindirí</t>
  </si>
  <si>
    <t>Tisma</t>
  </si>
  <si>
    <t>La Concepción</t>
  </si>
  <si>
    <t>Masatepe</t>
  </si>
  <si>
    <t>Nandasmo</t>
  </si>
  <si>
    <t>Niquinohomo</t>
  </si>
  <si>
    <t>Catarina</t>
  </si>
  <si>
    <t>San Juan de Oriente</t>
  </si>
  <si>
    <t>Chontales</t>
  </si>
  <si>
    <t>Comalapa</t>
  </si>
  <si>
    <t>San Francisco de Cuapa</t>
  </si>
  <si>
    <t>Juigalpa</t>
  </si>
  <si>
    <t>La Libertad</t>
  </si>
  <si>
    <t>Santo Domingo</t>
  </si>
  <si>
    <t>Santo Tomás</t>
  </si>
  <si>
    <t>San Pedro de Lóvago</t>
  </si>
  <si>
    <t>Acoyapa</t>
  </si>
  <si>
    <t>Villa Sandino</t>
  </si>
  <si>
    <t>El Coral</t>
  </si>
  <si>
    <t>Granada</t>
  </si>
  <si>
    <t>Diriá</t>
  </si>
  <si>
    <t>Diriomo</t>
  </si>
  <si>
    <t>Nandaime</t>
  </si>
  <si>
    <t>Carazo</t>
  </si>
  <si>
    <t>San Marcos</t>
  </si>
  <si>
    <t>Jinotepe</t>
  </si>
  <si>
    <t>Dolores</t>
  </si>
  <si>
    <t>Diriamba</t>
  </si>
  <si>
    <t>El Rosario</t>
  </si>
  <si>
    <t>La Paz de Carazo</t>
  </si>
  <si>
    <t>Santa Teresa</t>
  </si>
  <si>
    <t>La Conquista</t>
  </si>
  <si>
    <t>Rivas</t>
  </si>
  <si>
    <t>Tola</t>
  </si>
  <si>
    <t>Belén</t>
  </si>
  <si>
    <t>Potosí</t>
  </si>
  <si>
    <t>Buenos Aires</t>
  </si>
  <si>
    <t>Moyogalpa</t>
  </si>
  <si>
    <t>Altagracia</t>
  </si>
  <si>
    <t>San Jorge</t>
  </si>
  <si>
    <t>San Juan del Sur</t>
  </si>
  <si>
    <t>Cárdenas</t>
  </si>
  <si>
    <t>Río San Juan</t>
  </si>
  <si>
    <t>Morrito</t>
  </si>
  <si>
    <t>El Almendro</t>
  </si>
  <si>
    <t>San Miguelito</t>
  </si>
  <si>
    <t>San Carlos</t>
  </si>
  <si>
    <t>El Castillo</t>
  </si>
  <si>
    <t>San Juan de Nicaragua</t>
  </si>
  <si>
    <t>Región Autónoma Atlántico Norte</t>
  </si>
  <si>
    <t>Waspán</t>
  </si>
  <si>
    <t>Puerto Cabezas</t>
  </si>
  <si>
    <t>Rosita</t>
  </si>
  <si>
    <t>Bonanza</t>
  </si>
  <si>
    <t>Waslala</t>
  </si>
  <si>
    <t>Siuna</t>
  </si>
  <si>
    <r>
      <t xml:space="preserve">Mulukukú </t>
    </r>
    <r>
      <rPr>
        <vertAlign val="superscript"/>
        <sz val="10"/>
        <rFont val="Verdana"/>
        <family val="2"/>
      </rPr>
      <t>3/</t>
    </r>
  </si>
  <si>
    <t>Prinzapolka</t>
  </si>
  <si>
    <t>Región Autónoma Atlántico Sur</t>
  </si>
  <si>
    <t>Paiwas</t>
  </si>
  <si>
    <t>La Cruz de Río Grande</t>
  </si>
  <si>
    <t>Desembocadura de Río Grande</t>
  </si>
  <si>
    <t>Laguna de Perlas</t>
  </si>
  <si>
    <t>El Tortuguero</t>
  </si>
  <si>
    <t>El Rama</t>
  </si>
  <si>
    <t>Muelle de Los Bueyes</t>
  </si>
  <si>
    <t>Kukra-Hill</t>
  </si>
  <si>
    <t>Corn Island</t>
  </si>
  <si>
    <t>El Ayote</t>
  </si>
  <si>
    <t>Bluefields</t>
  </si>
  <si>
    <t>Nueva Guinea</t>
  </si>
  <si>
    <t>1.  Administración Gubernamental</t>
  </si>
  <si>
    <t>2.  Servicio de Defensa, Orden Público y Seguridad</t>
  </si>
  <si>
    <t>3.  Educación</t>
  </si>
  <si>
    <t>4.  Salud</t>
  </si>
  <si>
    <t>5.  Servicios Sociales y Asistencia Social</t>
  </si>
  <si>
    <t>6. Vivienda y Servicios Comunitarios</t>
  </si>
  <si>
    <t>8. Servicios Económicos</t>
  </si>
  <si>
    <t>1.  Gasto en Pobreza</t>
  </si>
  <si>
    <t>2. Gasto no Pobreza</t>
  </si>
  <si>
    <t>Clasificación del Gasto por Funciones del Gobierno Central</t>
  </si>
  <si>
    <t>Clasificación institucional del gasto del Gobierno Central</t>
  </si>
  <si>
    <t>Transferencias Corrientes del Gobierno Central</t>
  </si>
  <si>
    <t>Clasificación económica del gasto del Gobierno Central</t>
  </si>
  <si>
    <t>Desembolsos</t>
  </si>
  <si>
    <t>Ingresos netos de privatización</t>
  </si>
  <si>
    <t>:Sistema Integrado de Gestión Financiera Administrativa y de Auditoría (SIGFA)</t>
  </si>
  <si>
    <t>:Dirección General de Presupuesto del Ministerio de Hacienda y Crédito Público</t>
  </si>
  <si>
    <t>Fuente</t>
  </si>
  <si>
    <t>1/</t>
  </si>
  <si>
    <t xml:space="preserve">  Tasas</t>
  </si>
  <si>
    <t xml:space="preserve">  Impuesto Selectivo al Consumo a la importación</t>
  </si>
  <si>
    <t xml:space="preserve">  35% a bienes y servicios proceden de Honduras y  Colombia</t>
  </si>
  <si>
    <t xml:space="preserve">   Sobre  la producción, consumo y transacciones internas</t>
  </si>
  <si>
    <t xml:space="preserve">:Gravamen ad valorem  aplicado sobre el valor CIF de las mercancías importadas, cuyo proceso de desgravación concluyó el 30 de junio de 2001. </t>
  </si>
  <si>
    <t xml:space="preserve">Fuente </t>
  </si>
  <si>
    <t>:Incluye otros ingresos no tributarios, utilidad por diferencia de cambios, tributo especial para el FOMAV y en 2010, prima ganada por colocaciones de deuda interna.</t>
  </si>
  <si>
    <t>2/</t>
  </si>
  <si>
    <t>3/</t>
  </si>
  <si>
    <t>4/</t>
  </si>
  <si>
    <t>5/</t>
  </si>
  <si>
    <t xml:space="preserve">   Sobre la producción, consumo y transacciones internas</t>
  </si>
  <si>
    <t xml:space="preserve">           Derivados del petróleo</t>
  </si>
  <si>
    <t xml:space="preserve">           Gaseosas</t>
  </si>
  <si>
    <t xml:space="preserve">           Cigarrillos</t>
  </si>
  <si>
    <t xml:space="preserve">           Rones y aguardientes</t>
  </si>
  <si>
    <t xml:space="preserve">           Otros </t>
  </si>
  <si>
    <t xml:space="preserve">  Derecho</t>
  </si>
  <si>
    <t>:Comprende devoluciones de impuestos e ingresos por clasificar.</t>
  </si>
  <si>
    <t>:Hasta el año  2003, las tasas, derechos, multas y rentas con destino específico están incorporadas en otros ingresos no tributarios.</t>
  </si>
  <si>
    <t xml:space="preserve">:Gravamen ad valorem  aplicado sobre el valor CIF de las mercancías importadas. El proceso de desgravación concluyó el 30 de junio de 2001. </t>
  </si>
  <si>
    <t>:Hasta el año 2003, los servicios a las importaciones, derechos, multas y rentas con destino específicos están incorporados en otros ingresos no tributarios.</t>
  </si>
  <si>
    <t xml:space="preserve">:Utilidad por depósitos a plazo en el BCN y cuentas de inversión en los bancos comerciales. </t>
  </si>
  <si>
    <t xml:space="preserve">:Intereses generados por depósitos en los bancos. </t>
  </si>
  <si>
    <t>:Intereses generados por la deuda intermediaria.</t>
  </si>
  <si>
    <t>:Incluye recuperación de préstamos.</t>
  </si>
  <si>
    <t>:Incluye cervezas  y otros.</t>
  </si>
  <si>
    <t>:A partir de 2005, los derechos de exploración y explotación de los sectores: mina, forestal, pesca y geotérmicos dejan de registrarse como rentas con destino específico y se registran en el rubro de derechos.</t>
  </si>
  <si>
    <t>:En los años 2001, 2002, 2006 y 2008 se incluyen gastos para elecciones presidenciales, municipales y regionales.</t>
  </si>
  <si>
    <t>:A partir del año 2007, se incluye nómina magisterial, que anteriormente se pagaba vía transferencia a entes autónomos. Lo anterior, responde a la política de gratuidad a la educación.</t>
  </si>
  <si>
    <t>:A partir de este año se cambia la metodología para clasificar el gasto en pobreza.</t>
  </si>
  <si>
    <t>:Incluye pago de intereses y comisiones de deuda.</t>
  </si>
  <si>
    <t xml:space="preserve">   Utilidad por diferencia de cambios</t>
  </si>
  <si>
    <t xml:space="preserve">   Otros ingresos no tributarios</t>
  </si>
  <si>
    <t xml:space="preserve">   Subastas por decomiso</t>
  </si>
  <si>
    <t xml:space="preserve">   Tributo especial para FOMAV</t>
  </si>
  <si>
    <t xml:space="preserve">   Rentas con destino especifico</t>
  </si>
  <si>
    <t>:Hasta mayo de 2003 tenía por nombre Impuesto General al Valor (IGV). A partir de la entrada en vigencia de la Ley de Equidad Fiscal se denominó Impuesto al Valor Agregado.</t>
  </si>
  <si>
    <t>:Hasta mayo de 2003 tenía por nombre Impuesto Específico al Consumo (IEC).A partir de la entrada en vigencia de la Ley de Equidad Fiscal se sustituyó por Impuesto Selectivo al Consumo (ISC).</t>
  </si>
  <si>
    <t xml:space="preserve">Ingresos tributarios </t>
  </si>
  <si>
    <t>Ingresos recaudados por DGI</t>
  </si>
  <si>
    <t>Ingresos recaudados por la DGSA</t>
  </si>
  <si>
    <t>Ingresos recaudados por la DGT</t>
  </si>
  <si>
    <t>:En los años 2007-2008 se incrementan los gastos de MAGFOR, por ser prioridad el desarrollo agrícola del país.</t>
  </si>
  <si>
    <t>:En el año 2007, se creó el Ministerio de Energía y Minas. En años anteriores lo que existia era la Comisión Nacional de Energía (CNE).</t>
  </si>
  <si>
    <t>Transferencias al sector privado</t>
  </si>
  <si>
    <t>Transferencias al sector público</t>
  </si>
  <si>
    <t>Transferencias al sector externo</t>
  </si>
  <si>
    <t>Cuadro I - 11</t>
  </si>
  <si>
    <t>I</t>
  </si>
  <si>
    <t>II</t>
  </si>
  <si>
    <t>III</t>
  </si>
  <si>
    <t>IV</t>
  </si>
  <si>
    <t>V</t>
  </si>
  <si>
    <t>VI</t>
  </si>
  <si>
    <t>VII</t>
  </si>
  <si>
    <t>VIII</t>
  </si>
  <si>
    <t>IX</t>
  </si>
  <si>
    <t>X</t>
  </si>
  <si>
    <t>XI</t>
  </si>
  <si>
    <t>XII</t>
  </si>
  <si>
    <t>XIII</t>
  </si>
  <si>
    <t>XIV</t>
  </si>
  <si>
    <t>XV</t>
  </si>
  <si>
    <t>XVI</t>
  </si>
  <si>
    <t>XVII</t>
  </si>
  <si>
    <t xml:space="preserve">:De acuerdo a lo establecido en la Ley No. 466, Ley de Transferencias Presupuestarias a los Municipios y Ley No.376,  Ley de Régimen Presupuestario Municipal. </t>
  </si>
  <si>
    <t>:A partir del año 2003 el municipio del Cuá-Bocay se separa en San José de Bocay y El Cuá.</t>
  </si>
  <si>
    <t>:A partir del año 2005 se crea como municipio.</t>
  </si>
  <si>
    <t>:Antes de 2002, se clasificaban en Servicios Sociales y Asistencia Social.</t>
  </si>
  <si>
    <t>Cuadro I - 10</t>
  </si>
  <si>
    <t>:En el marco de la inciativa HIPC, por sus siglas en inglés, se comienza a clasificar el gasto en pobreza y no pobreza.</t>
  </si>
  <si>
    <t>:Ingresos netos de devoluciones.</t>
  </si>
  <si>
    <t>:Dirección General de Presupuesto del Ministerio de Hacienda y Crédito Público (DGP - MHCP)</t>
  </si>
  <si>
    <t>6/</t>
  </si>
  <si>
    <t>7/</t>
  </si>
  <si>
    <t>:Ingresos netos de devoluciones,  exoneraciones y exenciones.</t>
  </si>
  <si>
    <t xml:space="preserve">       35% a bienes y servicios proceden de Honduras y  Colombia</t>
  </si>
  <si>
    <t>35% a bienes y servicios proceden de Honduras y  Colombia</t>
  </si>
  <si>
    <t>:A partir del año 2008, el gasto de capital que corresponde a gasto corriente se reclasifica.</t>
  </si>
  <si>
    <t>:Incluye comisiones de deuda  pública.</t>
  </si>
  <si>
    <t>Servicio de la deuda pública (intereses y comisiones)</t>
  </si>
  <si>
    <t>:Incluye las transferencias a los entes descentralizados , municipalidades, organizaciones privadas, instituciones religiosas, entre otras.</t>
  </si>
  <si>
    <t>:A partir del año 2006 se incluye en Asignaciones y Subvenciones.</t>
  </si>
  <si>
    <t>Cuadro I - 13</t>
  </si>
  <si>
    <t>Cuadro I - 13 A</t>
  </si>
  <si>
    <t>Cuadro I - 13 B</t>
  </si>
  <si>
    <t>Cuadro I - 13 C</t>
  </si>
  <si>
    <t>Cuadro I - 13 D</t>
  </si>
  <si>
    <t>Transferencias totales</t>
  </si>
  <si>
    <t xml:space="preserve">Transferencias totales </t>
  </si>
  <si>
    <t>:Incluye concesión neta de préstamos.</t>
  </si>
  <si>
    <t>:Incluye Bonos de la República, Bonos de Privatización y Letras de Tesorería.</t>
  </si>
  <si>
    <t xml:space="preserve">:A partir de la entrada en vigencia de su ley creadora: Ley No.355. </t>
  </si>
  <si>
    <t>:Comprende ingresos por clasificar y devoluciones de impuestos.</t>
  </si>
  <si>
    <t>Ministerio de Economía Familiar, Comunitaria, Cooperativa y Asociativa</t>
  </si>
  <si>
    <t>:Cifras preliminares</t>
  </si>
  <si>
    <t>8/</t>
  </si>
  <si>
    <t>Cuadro I - 14</t>
  </si>
  <si>
    <t>Programa de Inversión Pública</t>
  </si>
  <si>
    <t>1. Agropecuario, forestal y pesca</t>
  </si>
  <si>
    <t>2.  Mineria, industria, comercio y turismo</t>
  </si>
  <si>
    <t>3.  Transporte</t>
  </si>
  <si>
    <t xml:space="preserve">4.  Agua, alcantarillado y saneamiento </t>
  </si>
  <si>
    <t>5.  Energía</t>
  </si>
  <si>
    <t>6. Comunicaciones</t>
  </si>
  <si>
    <t>7.  Vivienda</t>
  </si>
  <si>
    <t>8. Salud</t>
  </si>
  <si>
    <t>10. Cultura, deportes y recreación</t>
  </si>
  <si>
    <t>12. Protección, asistencia y seguridad social</t>
  </si>
  <si>
    <t>13. Administracion del estado</t>
  </si>
  <si>
    <t>14. Medio ambiente</t>
  </si>
  <si>
    <t>:A partir del año 2008, se inicia del proceso de sinceramiento del Programa de Inversión Pública. El gasto que correspondía a gasto corriente y otros gastos de capital se registró de acuerdo a su clasificación. Lo anterior, incluyen todas las actividades de fortalecimiento institucional.</t>
  </si>
  <si>
    <t>:Del 2000 al 2007 incluian actividades de mantenimiento y reparación de los centros escolares y actividades de fortalecimiento institucional</t>
  </si>
  <si>
    <t>:Corresponde a las transferencias municipales que son destinadas a Programas de Inversión Pública. A partir del año 2002, las transferencias aumentaban en uno porciento con respecto a los ingresos tributarios hasta alcanzar el 10% en el año 2010.</t>
  </si>
  <si>
    <t>:Del 2000 al 2008 corresponden a actividades de inversiones múltiples. A partir del año 2009, cada obra está definida a que sector de la producción corresponden.</t>
  </si>
  <si>
    <t xml:space="preserve">:Banco de Proyectos del Sistema Nacional de Inversiones Públicas </t>
  </si>
  <si>
    <t>:Dirección General de Inversiones Públicas del Ministerio de Hacienda y Crédito Público</t>
  </si>
  <si>
    <r>
      <t>2012</t>
    </r>
    <r>
      <rPr>
        <b/>
        <vertAlign val="superscript"/>
        <sz val="11"/>
        <rFont val="Myriad Pro"/>
        <family val="2"/>
      </rPr>
      <t>4/</t>
    </r>
  </si>
  <si>
    <r>
      <t>1.  Ingresos totales</t>
    </r>
    <r>
      <rPr>
        <b/>
        <vertAlign val="superscript"/>
        <sz val="11"/>
        <rFont val="Myriad Pro"/>
        <family val="2"/>
      </rPr>
      <t>1/</t>
    </r>
  </si>
  <si>
    <r>
      <t xml:space="preserve">Gastos de capital </t>
    </r>
    <r>
      <rPr>
        <vertAlign val="superscript"/>
        <sz val="11"/>
        <rFont val="Myriad Pro"/>
        <family val="2"/>
      </rPr>
      <t>2/</t>
    </r>
  </si>
  <si>
    <r>
      <t xml:space="preserve">Colocación de bonos </t>
    </r>
    <r>
      <rPr>
        <vertAlign val="superscript"/>
        <sz val="11"/>
        <rFont val="Myriad Pro"/>
        <family val="2"/>
      </rPr>
      <t>3/</t>
    </r>
  </si>
  <si>
    <r>
      <t>Aumento de disponibilidades</t>
    </r>
    <r>
      <rPr>
        <b/>
        <sz val="11"/>
        <rFont val="Myriad Pro"/>
        <family val="2"/>
      </rPr>
      <t xml:space="preserve"> </t>
    </r>
  </si>
  <si>
    <r>
      <t>Ingresos del Gobierno Central</t>
    </r>
    <r>
      <rPr>
        <b/>
        <vertAlign val="superscript"/>
        <sz val="11"/>
        <rFont val="Myriad Pro"/>
        <family val="2"/>
      </rPr>
      <t>1/</t>
    </r>
  </si>
  <si>
    <r>
      <t>2012</t>
    </r>
    <r>
      <rPr>
        <b/>
        <vertAlign val="superscript"/>
        <sz val="11"/>
        <rFont val="Myriad Pro"/>
        <family val="2"/>
      </rPr>
      <t>8/</t>
    </r>
  </si>
  <si>
    <r>
      <t xml:space="preserve">   Impuesto al Valor Agregado (IVA)  </t>
    </r>
    <r>
      <rPr>
        <vertAlign val="superscript"/>
        <sz val="11"/>
        <rFont val="Myriad Pro"/>
        <family val="2"/>
      </rPr>
      <t>2/</t>
    </r>
  </si>
  <si>
    <r>
      <t xml:space="preserve">   Impuesto Selectivo al Consumo (ISC)  </t>
    </r>
    <r>
      <rPr>
        <vertAlign val="superscript"/>
        <sz val="11"/>
        <rFont val="Myriad Pro"/>
        <family val="2"/>
      </rPr>
      <t>3/</t>
    </r>
  </si>
  <si>
    <r>
      <t xml:space="preserve">  Arancel Temporal de Protección (ATP)</t>
    </r>
    <r>
      <rPr>
        <vertAlign val="superscript"/>
        <sz val="11"/>
        <rFont val="Myriad Pro"/>
        <family val="2"/>
      </rPr>
      <t xml:space="preserve"> 4/</t>
    </r>
  </si>
  <si>
    <r>
      <t xml:space="preserve">  Otros ingresos tributarios </t>
    </r>
    <r>
      <rPr>
        <vertAlign val="superscript"/>
        <sz val="11"/>
        <rFont val="Myriad Pro"/>
        <family val="2"/>
      </rPr>
      <t>5/</t>
    </r>
  </si>
  <si>
    <r>
      <t>1.2  Ingresos no tributarios</t>
    </r>
    <r>
      <rPr>
        <vertAlign val="superscript"/>
        <sz val="11"/>
        <rFont val="Myriad Pro"/>
        <family val="2"/>
      </rPr>
      <t>6/</t>
    </r>
  </si>
  <si>
    <r>
      <t xml:space="preserve">  Otros </t>
    </r>
    <r>
      <rPr>
        <vertAlign val="superscript"/>
        <sz val="11"/>
        <rFont val="Myriad Pro"/>
        <family val="2"/>
      </rPr>
      <t>7/</t>
    </r>
  </si>
  <si>
    <r>
      <t>Ingresos recaudados por la Dirección General de Ingresos (DGI)</t>
    </r>
    <r>
      <rPr>
        <b/>
        <vertAlign val="superscript"/>
        <sz val="11"/>
        <rFont val="Myriad Pro"/>
        <family val="2"/>
      </rPr>
      <t>1/</t>
    </r>
  </si>
  <si>
    <r>
      <t>2012</t>
    </r>
    <r>
      <rPr>
        <b/>
        <vertAlign val="superscript"/>
        <sz val="11"/>
        <rFont val="Myriad Pro"/>
        <family val="2"/>
      </rPr>
      <t>6/</t>
    </r>
  </si>
  <si>
    <r>
      <t xml:space="preserve">       Impuesto al Valor Agregado </t>
    </r>
    <r>
      <rPr>
        <vertAlign val="superscript"/>
        <sz val="11"/>
        <rFont val="Myriad Pro"/>
        <family val="2"/>
      </rPr>
      <t>2/</t>
    </r>
  </si>
  <si>
    <r>
      <t xml:space="preserve">       Impuesto Selectivo al Consumo (ISC) </t>
    </r>
    <r>
      <rPr>
        <vertAlign val="superscript"/>
        <sz val="11"/>
        <rFont val="Myriad Pro"/>
        <family val="2"/>
      </rPr>
      <t>3/</t>
    </r>
  </si>
  <si>
    <r>
      <t xml:space="preserve">  Otros ingresos tributarios </t>
    </r>
    <r>
      <rPr>
        <vertAlign val="superscript"/>
        <sz val="11"/>
        <rFont val="Myriad Pro"/>
        <family val="2"/>
      </rPr>
      <t>4/</t>
    </r>
  </si>
  <si>
    <r>
      <t>1.2  Ingresos no tributarios</t>
    </r>
    <r>
      <rPr>
        <vertAlign val="superscript"/>
        <sz val="11"/>
        <rFont val="Myriad Pro"/>
        <family val="2"/>
      </rPr>
      <t>5/</t>
    </r>
  </si>
  <si>
    <r>
      <t xml:space="preserve">  Otros ingresos no tributarios </t>
    </r>
    <r>
      <rPr>
        <vertAlign val="superscript"/>
        <sz val="11"/>
        <rFont val="Myriad Pro"/>
        <family val="2"/>
      </rPr>
      <t>5/</t>
    </r>
  </si>
  <si>
    <r>
      <t>Ingresos recaudados por la Dirección General de Servicios Aduaneros (DGSA)</t>
    </r>
    <r>
      <rPr>
        <b/>
        <vertAlign val="superscript"/>
        <sz val="11"/>
        <rFont val="Myriad Pro"/>
        <family val="2"/>
      </rPr>
      <t>1/</t>
    </r>
  </si>
  <si>
    <r>
      <t xml:space="preserve">       Impuesto al Valor Agregado (IVA) </t>
    </r>
    <r>
      <rPr>
        <vertAlign val="superscript"/>
        <sz val="11"/>
        <rFont val="Myriad Pro"/>
        <family val="2"/>
      </rPr>
      <t>2/</t>
    </r>
  </si>
  <si>
    <r>
      <t xml:space="preserve">       Impuesto Selectivo al Consumo a la importación </t>
    </r>
    <r>
      <rPr>
        <vertAlign val="superscript"/>
        <sz val="11"/>
        <rFont val="Myriad Pro"/>
        <family val="2"/>
      </rPr>
      <t>3/</t>
    </r>
  </si>
  <si>
    <r>
      <t xml:space="preserve">       Arancel Temporal de Protección (ATP)</t>
    </r>
    <r>
      <rPr>
        <vertAlign val="superscript"/>
        <sz val="11"/>
        <rFont val="Myriad Pro"/>
        <family val="2"/>
      </rPr>
      <t xml:space="preserve"> 4/</t>
    </r>
  </si>
  <si>
    <r>
      <t xml:space="preserve">       Impuesto al Valor Agregado de las importaciones  </t>
    </r>
    <r>
      <rPr>
        <vertAlign val="superscript"/>
        <sz val="11"/>
        <rFont val="Myriad Pro"/>
        <family val="2"/>
      </rPr>
      <t>2/</t>
    </r>
  </si>
  <si>
    <r>
      <t xml:space="preserve">1.2  Ingresos no tributarios </t>
    </r>
    <r>
      <rPr>
        <vertAlign val="superscript"/>
        <sz val="11"/>
        <rFont val="Myriad Pro"/>
        <family val="2"/>
      </rPr>
      <t>5/</t>
    </r>
  </si>
  <si>
    <r>
      <t xml:space="preserve">   Otros no tributarios  </t>
    </r>
    <r>
      <rPr>
        <vertAlign val="superscript"/>
        <sz val="11"/>
        <rFont val="Myriad Pro"/>
        <family val="2"/>
      </rPr>
      <t>5/</t>
    </r>
  </si>
  <si>
    <r>
      <t>Ingresos recaudados por la Dirección General de Tesorería (DGT)</t>
    </r>
    <r>
      <rPr>
        <b/>
        <vertAlign val="superscript"/>
        <sz val="11"/>
        <rFont val="Myriad Pro"/>
        <family val="2"/>
      </rPr>
      <t>1/</t>
    </r>
  </si>
  <si>
    <r>
      <t xml:space="preserve">  Utilidad por diferencia de cambios </t>
    </r>
    <r>
      <rPr>
        <vertAlign val="superscript"/>
        <sz val="11"/>
        <rFont val="Myriad Pro"/>
        <family val="2"/>
      </rPr>
      <t>2/</t>
    </r>
  </si>
  <si>
    <r>
      <t xml:space="preserve">  Intereses por préstamos internos </t>
    </r>
    <r>
      <rPr>
        <vertAlign val="superscript"/>
        <sz val="11"/>
        <rFont val="Myriad Pro"/>
        <family val="2"/>
      </rPr>
      <t>3/</t>
    </r>
  </si>
  <si>
    <r>
      <t xml:space="preserve">  Intereses por depósitos internos </t>
    </r>
    <r>
      <rPr>
        <vertAlign val="superscript"/>
        <sz val="11"/>
        <rFont val="Myriad Pro"/>
        <family val="2"/>
      </rPr>
      <t>4/</t>
    </r>
  </si>
  <si>
    <r>
      <t xml:space="preserve">2. Ingresos de capital </t>
    </r>
    <r>
      <rPr>
        <b/>
        <vertAlign val="superscript"/>
        <sz val="11"/>
        <rFont val="Myriad Pro"/>
        <family val="2"/>
      </rPr>
      <t>5/</t>
    </r>
  </si>
  <si>
    <r>
      <t>Ingresos tributarios del Gobierno Central</t>
    </r>
    <r>
      <rPr>
        <b/>
        <vertAlign val="superscript"/>
        <sz val="11"/>
        <rFont val="Myriad Pro"/>
        <family val="2"/>
      </rPr>
      <t>1/</t>
    </r>
  </si>
  <si>
    <r>
      <t>2012</t>
    </r>
    <r>
      <rPr>
        <b/>
        <vertAlign val="superscript"/>
        <sz val="11"/>
        <rFont val="Myriad Pro"/>
        <family val="2"/>
      </rPr>
      <t>7/</t>
    </r>
  </si>
  <si>
    <r>
      <t xml:space="preserve">Impuesto al Valor Agregado (IVA) </t>
    </r>
    <r>
      <rPr>
        <vertAlign val="superscript"/>
        <sz val="11"/>
        <rFont val="Myriad Pro"/>
        <family val="2"/>
      </rPr>
      <t>2/</t>
    </r>
  </si>
  <si>
    <r>
      <t xml:space="preserve">Impuesto Selectivo al Consumo (ISC) </t>
    </r>
    <r>
      <rPr>
        <vertAlign val="superscript"/>
        <sz val="11"/>
        <rFont val="Myriad Pro"/>
        <family val="2"/>
      </rPr>
      <t xml:space="preserve"> 3/</t>
    </r>
  </si>
  <si>
    <r>
      <t xml:space="preserve">   Otros </t>
    </r>
    <r>
      <rPr>
        <vertAlign val="superscript"/>
        <sz val="11"/>
        <rFont val="Myriad Pro"/>
        <family val="2"/>
      </rPr>
      <t>4/</t>
    </r>
  </si>
  <si>
    <r>
      <t xml:space="preserve">Arancel Temporal de Protección (ATP)  </t>
    </r>
    <r>
      <rPr>
        <vertAlign val="superscript"/>
        <sz val="11"/>
        <rFont val="Myriad Pro"/>
        <family val="2"/>
      </rPr>
      <t>6/</t>
    </r>
  </si>
  <si>
    <r>
      <t>Ingresos no tributarios del Gobierno Central</t>
    </r>
    <r>
      <rPr>
        <b/>
        <vertAlign val="superscript"/>
        <sz val="11"/>
        <rFont val="Myriad Pro"/>
        <family val="2"/>
      </rPr>
      <t>1/</t>
    </r>
  </si>
  <si>
    <r>
      <t>2012</t>
    </r>
    <r>
      <rPr>
        <b/>
        <vertAlign val="superscript"/>
        <sz val="11"/>
        <rFont val="Myriad Pro"/>
        <family val="2"/>
      </rPr>
      <t>5/</t>
    </r>
  </si>
  <si>
    <r>
      <t xml:space="preserve">Ingresos no tributarios </t>
    </r>
    <r>
      <rPr>
        <b/>
        <vertAlign val="superscript"/>
        <sz val="11"/>
        <rFont val="Myriad Pro"/>
        <family val="2"/>
      </rPr>
      <t>2/</t>
    </r>
  </si>
  <si>
    <r>
      <t xml:space="preserve">Derechos </t>
    </r>
    <r>
      <rPr>
        <vertAlign val="superscript"/>
        <sz val="11"/>
        <rFont val="Myriad Pro"/>
        <family val="2"/>
      </rPr>
      <t>3/</t>
    </r>
  </si>
  <si>
    <r>
      <t xml:space="preserve">   tributo especial para FOMAV </t>
    </r>
    <r>
      <rPr>
        <vertAlign val="superscript"/>
        <sz val="11"/>
        <rFont val="Myriad Pro"/>
        <family val="2"/>
      </rPr>
      <t>4/</t>
    </r>
  </si>
  <si>
    <r>
      <t>Gastos totales</t>
    </r>
    <r>
      <rPr>
        <b/>
        <vertAlign val="superscript"/>
        <sz val="11"/>
        <rFont val="Myriad Pro"/>
        <family val="2"/>
      </rPr>
      <t>1/</t>
    </r>
  </si>
  <si>
    <r>
      <t xml:space="preserve">Remuneraciones </t>
    </r>
    <r>
      <rPr>
        <vertAlign val="superscript"/>
        <sz val="11"/>
        <rFont val="Myriad Pro"/>
        <family val="2"/>
      </rPr>
      <t>2/</t>
    </r>
  </si>
  <si>
    <r>
      <t xml:space="preserve">Bienes y servicios </t>
    </r>
    <r>
      <rPr>
        <vertAlign val="superscript"/>
        <sz val="11"/>
        <rFont val="Myriad Pro"/>
        <family val="2"/>
      </rPr>
      <t>3/</t>
    </r>
  </si>
  <si>
    <r>
      <t xml:space="preserve">2.  Gastos de capital  </t>
    </r>
    <r>
      <rPr>
        <b/>
        <vertAlign val="superscript"/>
        <sz val="11"/>
        <rFont val="Myriad Pro"/>
        <family val="2"/>
      </rPr>
      <t>4/</t>
    </r>
  </si>
  <si>
    <r>
      <t>2012</t>
    </r>
    <r>
      <rPr>
        <b/>
        <vertAlign val="superscript"/>
        <sz val="11"/>
        <rFont val="Myriad Pro"/>
        <family val="2"/>
      </rPr>
      <t>3/</t>
    </r>
  </si>
  <si>
    <r>
      <t xml:space="preserve">7.  Servicios Recreativos, Culturales y Religiosos </t>
    </r>
    <r>
      <rPr>
        <vertAlign val="superscript"/>
        <sz val="11"/>
        <rFont val="Myriad Pro"/>
        <family val="2"/>
      </rPr>
      <t>1/</t>
    </r>
  </si>
  <si>
    <r>
      <t xml:space="preserve">9:  Deuda pública, intereses y gastos  </t>
    </r>
    <r>
      <rPr>
        <vertAlign val="superscript"/>
        <sz val="11"/>
        <rFont val="Myriad Pro"/>
        <family val="2"/>
      </rPr>
      <t>2/</t>
    </r>
  </si>
  <si>
    <r>
      <t xml:space="preserve">Gasto en Pobreza del Gobierno Central </t>
    </r>
    <r>
      <rPr>
        <b/>
        <vertAlign val="superscript"/>
        <sz val="11"/>
        <rFont val="Myriad Pro"/>
        <family val="2"/>
      </rPr>
      <t>1/</t>
    </r>
  </si>
  <si>
    <r>
      <t xml:space="preserve">2007  </t>
    </r>
    <r>
      <rPr>
        <b/>
        <vertAlign val="superscript"/>
        <sz val="11"/>
        <rFont val="Myriad Pro"/>
        <family val="2"/>
      </rPr>
      <t>2/</t>
    </r>
  </si>
  <si>
    <r>
      <t>Gastos Institucional</t>
    </r>
    <r>
      <rPr>
        <b/>
        <vertAlign val="superscript"/>
        <sz val="11"/>
        <rFont val="Myriad Pro"/>
        <family val="2"/>
      </rPr>
      <t>1/</t>
    </r>
  </si>
  <si>
    <r>
      <t>Ministerio Agropecuario y Forestal</t>
    </r>
    <r>
      <rPr>
        <vertAlign val="superscript"/>
        <sz val="11"/>
        <rFont val="Myriad Pro"/>
        <family val="2"/>
      </rPr>
      <t>2/</t>
    </r>
  </si>
  <si>
    <r>
      <t>Ministerio de Energía y Minas</t>
    </r>
    <r>
      <rPr>
        <vertAlign val="superscript"/>
        <sz val="11"/>
        <rFont val="Myriad Pro"/>
        <family val="2"/>
      </rPr>
      <t xml:space="preserve"> 3/</t>
    </r>
  </si>
  <si>
    <r>
      <t xml:space="preserve">Instituto Nicaragüense de Fomento Municipal </t>
    </r>
    <r>
      <rPr>
        <vertAlign val="superscript"/>
        <sz val="11"/>
        <rFont val="Myriad Pro"/>
        <family val="2"/>
      </rPr>
      <t>4/</t>
    </r>
  </si>
  <si>
    <r>
      <t xml:space="preserve">Asignaciones y Subvenciones </t>
    </r>
    <r>
      <rPr>
        <vertAlign val="superscript"/>
        <sz val="11"/>
        <rFont val="Myriad Pro"/>
        <family val="2"/>
      </rPr>
      <t>5/</t>
    </r>
  </si>
  <si>
    <r>
      <t>Subsidio al consumo de energía, agua y telefonía</t>
    </r>
    <r>
      <rPr>
        <vertAlign val="superscript"/>
        <sz val="11"/>
        <rFont val="Myriad Pro"/>
        <family val="2"/>
      </rPr>
      <t xml:space="preserve"> 1/</t>
    </r>
  </si>
  <si>
    <r>
      <t xml:space="preserve">Subsidio de energía eléctrica para la Costa Atlántica </t>
    </r>
    <r>
      <rPr>
        <vertAlign val="superscript"/>
        <sz val="11"/>
        <rFont val="Myriad Pro"/>
        <family val="2"/>
      </rPr>
      <t>2/</t>
    </r>
  </si>
  <si>
    <r>
      <t xml:space="preserve">Subsidio de energía para los asentamientos en barrios </t>
    </r>
    <r>
      <rPr>
        <vertAlign val="superscript"/>
        <sz val="11"/>
        <rFont val="Myriad Pro"/>
        <family val="2"/>
      </rPr>
      <t>3/</t>
    </r>
  </si>
  <si>
    <r>
      <t xml:space="preserve">Transferencias a universidades del CNU </t>
    </r>
    <r>
      <rPr>
        <vertAlign val="superscript"/>
        <sz val="11"/>
        <rFont val="Myriad Pro"/>
        <family val="2"/>
      </rPr>
      <t>4/</t>
    </r>
  </si>
  <si>
    <r>
      <t>:De acuerdo a lo establecido en la Ley N</t>
    </r>
    <r>
      <rPr>
        <vertAlign val="superscript"/>
        <sz val="11"/>
        <rFont val="Myriad Pro"/>
        <family val="2"/>
      </rPr>
      <t>o</t>
    </r>
    <r>
      <rPr>
        <sz val="11"/>
        <rFont val="Myriad Pro"/>
        <family val="2"/>
      </rPr>
      <t>. 160 y Ley N</t>
    </r>
    <r>
      <rPr>
        <vertAlign val="superscript"/>
        <sz val="11"/>
        <rFont val="Myriad Pro"/>
        <family val="2"/>
      </rPr>
      <t>o</t>
    </r>
    <r>
      <rPr>
        <sz val="11"/>
        <rFont val="Myriad Pro"/>
        <family val="2"/>
      </rPr>
      <t>. 720</t>
    </r>
  </si>
  <si>
    <r>
      <t>:De acuerdo a lo establecido en la Ley N</t>
    </r>
    <r>
      <rPr>
        <vertAlign val="superscript"/>
        <sz val="11"/>
        <rFont val="Myriad Pro"/>
        <family val="2"/>
      </rPr>
      <t>o</t>
    </r>
    <r>
      <rPr>
        <sz val="11"/>
        <rFont val="Myriad Pro"/>
        <family val="2"/>
      </rPr>
      <t>. 554, Ley de Estabilidad Energética, publicada en La Gaceta N</t>
    </r>
    <r>
      <rPr>
        <vertAlign val="superscript"/>
        <sz val="11"/>
        <rFont val="Myriad Pro"/>
        <family val="2"/>
      </rPr>
      <t>o</t>
    </r>
    <r>
      <rPr>
        <sz val="11"/>
        <rFont val="Myriad Pro"/>
        <family val="2"/>
      </rPr>
      <t xml:space="preserve">.91 del 19 de mayo de 1990. </t>
    </r>
  </si>
  <si>
    <r>
      <t>:De acuerdo a lo establecido en el Decreto de la Asamblea Nacional N</t>
    </r>
    <r>
      <rPr>
        <vertAlign val="superscript"/>
        <sz val="11"/>
        <rFont val="Myriad Pro"/>
        <family val="2"/>
      </rPr>
      <t>o</t>
    </r>
    <r>
      <rPr>
        <sz val="11"/>
        <rFont val="Myriad Pro"/>
        <family val="2"/>
      </rPr>
      <t>. 5557,  Gaceta N</t>
    </r>
    <r>
      <rPr>
        <vertAlign val="superscript"/>
        <sz val="11"/>
        <rFont val="Myriad Pro"/>
        <family val="2"/>
      </rPr>
      <t>o</t>
    </r>
    <r>
      <rPr>
        <sz val="11"/>
        <rFont val="Myriad Pro"/>
        <family val="2"/>
      </rPr>
      <t xml:space="preserve">.49 del 12 de marzo de 2009. </t>
    </r>
  </si>
  <si>
    <r>
      <t>:De acuerdo a lo establecido en la Ley N</t>
    </r>
    <r>
      <rPr>
        <vertAlign val="superscript"/>
        <sz val="11"/>
        <rFont val="Myriad Pro"/>
        <family val="2"/>
      </rPr>
      <t>o</t>
    </r>
    <r>
      <rPr>
        <sz val="11"/>
        <rFont val="Myriad Pro"/>
        <family val="2"/>
      </rPr>
      <t>. 89 , Ley de Autonomía de las Instituciones de Educación Superior. Gaceta No.77 de abril de 1990.</t>
    </r>
  </si>
  <si>
    <r>
      <t>Transferencias a las Municipalidades</t>
    </r>
    <r>
      <rPr>
        <b/>
        <vertAlign val="superscript"/>
        <sz val="11"/>
        <rFont val="Myriad Pro"/>
        <family val="2"/>
      </rPr>
      <t xml:space="preserve">1/ </t>
    </r>
  </si>
  <si>
    <r>
      <t xml:space="preserve">San Jose de Bocay </t>
    </r>
    <r>
      <rPr>
        <vertAlign val="superscript"/>
        <sz val="11"/>
        <rFont val="Myriad Pro"/>
        <family val="2"/>
      </rPr>
      <t>2/</t>
    </r>
  </si>
  <si>
    <r>
      <t>2012</t>
    </r>
    <r>
      <rPr>
        <b/>
        <vertAlign val="superscript"/>
        <sz val="11"/>
        <rFont val="Myriad Pro"/>
        <family val="2"/>
      </rPr>
      <t>2/</t>
    </r>
  </si>
  <si>
    <r>
      <t xml:space="preserve">Mulukukú </t>
    </r>
    <r>
      <rPr>
        <vertAlign val="superscript"/>
        <sz val="11"/>
        <rFont val="Myriad Pro"/>
        <family val="2"/>
      </rPr>
      <t>2/</t>
    </r>
  </si>
  <si>
    <r>
      <t>Gobierno Central. Programa de Inversión Pública por sector económico</t>
    </r>
    <r>
      <rPr>
        <b/>
        <vertAlign val="superscript"/>
        <sz val="11"/>
        <rFont val="Myriad Pro"/>
        <family val="2"/>
      </rPr>
      <t>1/</t>
    </r>
  </si>
  <si>
    <r>
      <t>9.  Educacion</t>
    </r>
    <r>
      <rPr>
        <vertAlign val="superscript"/>
        <sz val="11"/>
        <rFont val="Myriad Pro"/>
        <family val="2"/>
      </rPr>
      <t>2/</t>
    </r>
  </si>
  <si>
    <r>
      <t>11. Obras y servicios comunitarios</t>
    </r>
    <r>
      <rPr>
        <vertAlign val="superscript"/>
        <sz val="11"/>
        <rFont val="Myriad Pro"/>
        <family val="2"/>
      </rPr>
      <t>3/</t>
    </r>
  </si>
  <si>
    <r>
      <t>15. Multisectorial</t>
    </r>
    <r>
      <rPr>
        <vertAlign val="superscript"/>
        <sz val="11"/>
        <rFont val="Myriad Pro"/>
        <family val="2"/>
      </rPr>
      <t>4/</t>
    </r>
  </si>
  <si>
    <t>NOTA TÉCNICA: EJECUCIÓN PRESUPUESTARIA</t>
  </si>
  <si>
    <t>Definición:</t>
  </si>
  <si>
    <t>Ejecución presupuestaria hace referencia a las cifras de ingresos y gasto del Gobierno Central público, así como los requerimientos de financiamiento.</t>
  </si>
  <si>
    <t>Cobertura:</t>
  </si>
  <si>
    <t>Instituciones que forman parte del Gobierno Central. Entre ellos: Asamblea Nacional, Corte Suprema de Justicia, Consejo Supremo Electoral, Presidencia de la República y Ministerios.</t>
  </si>
  <si>
    <t>Los ingresos se registran base caja y el gasto corresponde a obligaciones presupuestarias.</t>
  </si>
  <si>
    <t>Período:</t>
  </si>
  <si>
    <t>Base de Registro:</t>
  </si>
  <si>
    <t>Cifras anuales</t>
  </si>
  <si>
    <t>Series:</t>
  </si>
  <si>
    <t>2000 - 2012</t>
  </si>
  <si>
    <t>Unidad de medida:</t>
  </si>
  <si>
    <t>Moneda: Córdoba</t>
  </si>
  <si>
    <t>Fuente:</t>
  </si>
  <si>
    <t>Dirección General de Presupuesto (DGP)</t>
  </si>
  <si>
    <t>Sistema:</t>
  </si>
  <si>
    <t>Sistema de Integración de la Gestión Financiera, Administrativa y Auditoría (SIGFA).</t>
  </si>
  <si>
    <t>Cuadro I-1</t>
  </si>
  <si>
    <t>Cuadro I-2</t>
  </si>
  <si>
    <t>Cuadro I-3</t>
  </si>
  <si>
    <t>Cuadro I-4</t>
  </si>
  <si>
    <t>Cuadro I-5</t>
  </si>
  <si>
    <t>Cuadro I-6</t>
  </si>
  <si>
    <t>Cuadro I-7</t>
  </si>
  <si>
    <t>Cuadro I-8</t>
  </si>
  <si>
    <t>Cuadro I-9</t>
  </si>
  <si>
    <t>Cuadro I-10</t>
  </si>
  <si>
    <t>Cuadro I-11</t>
  </si>
  <si>
    <t>Cuadro I-12</t>
  </si>
  <si>
    <t>Cuadro I-14</t>
  </si>
  <si>
    <t>Cuadro I-13 A</t>
  </si>
  <si>
    <t>Cuadro I-13 B</t>
  </si>
  <si>
    <t>Cuadro I-13 C</t>
  </si>
  <si>
    <t>Cuadro I-13 D</t>
  </si>
  <si>
    <t>Nota Técnica</t>
  </si>
  <si>
    <t>Ejecución Presupuestaria</t>
  </si>
  <si>
    <t>ÍNDICE DE CUADROS: EJECUCIÓN PRESUPUESTARIA DEL GOBIERNO CENTRAL</t>
  </si>
  <si>
    <t>Ingresos del Gobierno Central</t>
  </si>
  <si>
    <t>Ingresos recaudados por la Dirección General de Ingresos (DGI)</t>
  </si>
  <si>
    <t>Ingresos recaudados por la Dirección General de Aduanas (DGSA)</t>
  </si>
  <si>
    <t>Ingresos recaudados por la Dirección General de Tesorería (DGT)</t>
  </si>
  <si>
    <t>Ingresos tributarios del Gobierno Central</t>
  </si>
  <si>
    <t>Ingresos no tributarios del Gobierno Central</t>
  </si>
  <si>
    <t>Clasificación del gasto por funciones del Gobierno Central</t>
  </si>
  <si>
    <t>Gasto en pobreza del Gobierno Central</t>
  </si>
  <si>
    <t>Clasificación Institucional del gasto del Gobierno Central</t>
  </si>
  <si>
    <t>Transferencias a las Municipalidades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</si>
</sst>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3" formatCode="_(* #,##0.00_);_(* \(#,##0.00\);_(* &quot;-&quot;??_);_(@_)"/>
    <numFmt numFmtId="164" formatCode="_-* #,##0_-;\-* #,##0_-;_-* &quot;-&quot;_-;_-@_-"/>
    <numFmt numFmtId="165" formatCode="_-* #,##0.00_-;\-* #,##0.00_-;_-* &quot;-&quot;??_-;_-@_-"/>
    <numFmt numFmtId="166" formatCode="_-* #,##0.00\ _p_t_a_-;\-* #,##0.00\ _p_t_a_-;_-* &quot;-&quot;??\ _p_t_a_-;_-@_-"/>
    <numFmt numFmtId="167" formatCode="_-* #,##0.0_-;\-* #,##0.0_-;_-* &quot;-&quot;??_-;_-@_-"/>
    <numFmt numFmtId="168" formatCode="_(* #,##0_);_(* \(#,##0\);_(* &quot;-&quot;??_);_(@_)"/>
    <numFmt numFmtId="169" formatCode="#,##0.00;\(#,##0.00\)"/>
    <numFmt numFmtId="170" formatCode="_-* #,##0.00\ _p_t_a_-;\-* #,##0.00\ _p_t_a_-;_-* &quot;-&quot;\ _p_t_a_-;_-@_-"/>
    <numFmt numFmtId="171" formatCode="_-* #,##0.0\ _p_t_a_-;\-* #,##0.0\ _p_t_a_-;_-* &quot;-&quot;\ _p_t_a_-;_-@_-"/>
    <numFmt numFmtId="172" formatCode="_-* #,##0\ _p_t_a_-;\-* #,##0\ _p_t_a_-;_-* &quot;-&quot;??\ _p_t_a_-;_-@_-"/>
    <numFmt numFmtId="173" formatCode="0_);\(0\)"/>
    <numFmt numFmtId="174" formatCode="#,##0.0;\(#,##0.0\)"/>
    <numFmt numFmtId="175" formatCode="0.0"/>
    <numFmt numFmtId="176" formatCode="_(* #,##0.0_);_(* \(#,##0.0\);_(* &quot;-&quot;??_);_(@_)"/>
    <numFmt numFmtId="177" formatCode="#,##0.0_ ;\-#,##0.0\ "/>
    <numFmt numFmtId="178" formatCode="#,##0.0"/>
    <numFmt numFmtId="179" formatCode="#,##0.0_);\(#,##0.0\)"/>
    <numFmt numFmtId="180" formatCode="_-* #,##0.0\ _€_-;\-* #,##0.0\ _€_-;_-* &quot;-&quot;??\ _€_-;_-@_-"/>
    <numFmt numFmtId="181" formatCode="#,##0.000000000000000_);\(#,##0.000000000000000\)"/>
  </numFmts>
  <fonts count="38" x14ac:knownFonts="1">
    <font>
      <sz val="10"/>
      <name val="Arial"/>
    </font>
    <font>
      <sz val="10"/>
      <name val="Arial"/>
      <family val="2"/>
    </font>
    <font>
      <sz val="10"/>
      <name val="Arial"/>
      <family val="2"/>
    </font>
    <font>
      <b/>
      <sz val="12"/>
      <name val="Arial"/>
      <family val="2"/>
    </font>
    <font>
      <sz val="12"/>
      <name val="Arial"/>
      <family val="2"/>
    </font>
    <font>
      <b/>
      <sz val="14"/>
      <name val="Arial"/>
      <family val="2"/>
    </font>
    <font>
      <b/>
      <sz val="9"/>
      <name val="Arial"/>
      <family val="2"/>
    </font>
    <font>
      <sz val="12"/>
      <color indexed="8"/>
      <name val="Arial"/>
      <family val="2"/>
    </font>
    <font>
      <b/>
      <sz val="12"/>
      <color indexed="8"/>
      <name val="Arial"/>
      <family val="2"/>
    </font>
    <font>
      <sz val="8"/>
      <name val="Arial"/>
      <family val="2"/>
    </font>
    <font>
      <b/>
      <u/>
      <sz val="12"/>
      <name val="Arial"/>
      <family val="2"/>
    </font>
    <font>
      <b/>
      <sz val="10"/>
      <color indexed="81"/>
      <name val="Tahoma"/>
      <family val="2"/>
    </font>
    <font>
      <sz val="10"/>
      <color indexed="81"/>
      <name val="Tahoma"/>
      <family val="2"/>
    </font>
    <font>
      <b/>
      <sz val="13"/>
      <name val="Arial"/>
      <family val="2"/>
    </font>
    <font>
      <b/>
      <sz val="10"/>
      <name val="Arial"/>
      <family val="2"/>
    </font>
    <font>
      <sz val="10"/>
      <name val="Verdana"/>
      <family val="2"/>
    </font>
    <font>
      <b/>
      <sz val="10"/>
      <name val="Verdana"/>
      <family val="2"/>
    </font>
    <font>
      <vertAlign val="superscript"/>
      <sz val="10"/>
      <name val="Verdana"/>
      <family val="2"/>
    </font>
    <font>
      <b/>
      <sz val="10"/>
      <color theme="3"/>
      <name val="Verdana"/>
      <family val="2"/>
    </font>
    <font>
      <b/>
      <vertAlign val="superscript"/>
      <sz val="10"/>
      <name val="Verdana"/>
      <family val="2"/>
    </font>
    <font>
      <b/>
      <sz val="10"/>
      <color rgb="FFFF0000"/>
      <name val="Verdana"/>
      <family val="2"/>
    </font>
    <font>
      <sz val="10"/>
      <color rgb="FFFF0000"/>
      <name val="Verdana"/>
      <family val="2"/>
    </font>
    <font>
      <vertAlign val="superscript"/>
      <sz val="9"/>
      <name val="Verdana"/>
      <family val="2"/>
    </font>
    <font>
      <sz val="9"/>
      <name val="Verdana"/>
      <family val="2"/>
    </font>
    <font>
      <b/>
      <sz val="10"/>
      <color rgb="FF1F497D"/>
      <name val="Verdana"/>
      <family val="2"/>
    </font>
    <font>
      <sz val="9"/>
      <name val="Tw Cen MT Condensed Extra Bold"/>
      <family val="2"/>
    </font>
    <font>
      <sz val="11"/>
      <name val="Myriad Pro"/>
      <family val="2"/>
    </font>
    <font>
      <b/>
      <sz val="11"/>
      <name val="Myriad Pro"/>
      <family val="2"/>
    </font>
    <font>
      <b/>
      <vertAlign val="superscript"/>
      <sz val="11"/>
      <name val="Myriad Pro"/>
      <family val="2"/>
    </font>
    <font>
      <vertAlign val="superscript"/>
      <sz val="11"/>
      <name val="Myriad Pro"/>
      <family val="2"/>
    </font>
    <font>
      <b/>
      <sz val="11"/>
      <color rgb="FFFF0000"/>
      <name val="Myriad Pro"/>
      <family val="2"/>
    </font>
    <font>
      <b/>
      <sz val="11"/>
      <color rgb="FF95A1AA"/>
      <name val="Myriad Pro"/>
      <family val="2"/>
    </font>
    <font>
      <sz val="11"/>
      <color rgb="FF95A1AA"/>
      <name val="Myriad Pro"/>
      <family val="2"/>
    </font>
    <font>
      <b/>
      <sz val="11"/>
      <color rgb="FF0077C0"/>
      <name val="Myriad Pro"/>
      <family val="2"/>
    </font>
    <font>
      <sz val="11"/>
      <color rgb="FF0077C0"/>
      <name val="Myriad Pro"/>
      <family val="2"/>
    </font>
    <font>
      <u/>
      <sz val="10"/>
      <color theme="10"/>
      <name val="Arial"/>
      <family val="2"/>
    </font>
    <font>
      <b/>
      <u/>
      <sz val="10"/>
      <color rgb="FF95A1AA"/>
      <name val="Arial"/>
      <family val="2"/>
    </font>
    <font>
      <b/>
      <u/>
      <sz val="10"/>
      <color rgb="FF0077C0"/>
      <name val="Arial"/>
      <family val="2"/>
    </font>
  </fonts>
  <fills count="1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tint="0.39997558519241921"/>
        <bgColor indexed="64"/>
      </patternFill>
    </fill>
    <fill>
      <patternFill patternType="solid">
        <fgColor rgb="FF95B3D7"/>
        <bgColor indexed="64"/>
      </patternFill>
    </fill>
    <fill>
      <patternFill patternType="solid">
        <fgColor theme="0"/>
        <bgColor indexed="64"/>
      </patternFill>
    </fill>
    <fill>
      <patternFill patternType="solid">
        <fgColor rgb="FF8DC63F"/>
        <bgColor indexed="64"/>
      </patternFill>
    </fill>
    <fill>
      <patternFill patternType="solid">
        <fgColor rgb="FF0077C0"/>
        <bgColor indexed="64"/>
      </patternFill>
    </fill>
    <fill>
      <patternFill patternType="solid">
        <fgColor rgb="FF95A1AA"/>
        <bgColor indexed="64"/>
      </patternFill>
    </fill>
  </fills>
  <borders count="22">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medium">
        <color rgb="FF002060"/>
      </bottom>
      <diagonal/>
    </border>
    <border>
      <left/>
      <right/>
      <top style="medium">
        <color rgb="FF002060"/>
      </top>
      <bottom style="medium">
        <color rgb="FF002060"/>
      </bottom>
      <diagonal/>
    </border>
    <border>
      <left/>
      <right/>
      <top style="medium">
        <color auto="1"/>
      </top>
      <bottom style="medium">
        <color auto="1"/>
      </bottom>
      <diagonal/>
    </border>
    <border>
      <left/>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35" fillId="0" borderId="0" applyNumberFormat="0" applyFill="0" applyBorder="0" applyAlignment="0" applyProtection="0"/>
  </cellStyleXfs>
  <cellXfs count="397">
    <xf numFmtId="0" fontId="0" fillId="0" borderId="0" xfId="0"/>
    <xf numFmtId="0" fontId="26" fillId="0" borderId="0" xfId="0" applyFont="1"/>
    <xf numFmtId="0" fontId="3" fillId="0" borderId="0" xfId="0" applyFont="1"/>
    <xf numFmtId="0" fontId="4" fillId="0" borderId="0" xfId="0" applyFont="1"/>
    <xf numFmtId="0" fontId="3" fillId="0" borderId="0" xfId="0" applyFont="1" applyFill="1" applyBorder="1" applyAlignment="1">
      <alignment horizontal="center"/>
    </xf>
    <xf numFmtId="0" fontId="3" fillId="0" borderId="0" xfId="0" applyFont="1" applyFill="1" applyBorder="1"/>
    <xf numFmtId="0" fontId="3" fillId="0" borderId="0" xfId="0" applyFont="1" applyBorder="1"/>
    <xf numFmtId="0" fontId="4" fillId="0" borderId="0" xfId="0" applyFont="1" applyBorder="1"/>
    <xf numFmtId="0" fontId="4" fillId="0" borderId="2" xfId="0" applyFont="1" applyBorder="1"/>
    <xf numFmtId="0" fontId="4" fillId="0" borderId="0" xfId="0" applyFont="1" applyFill="1" applyBorder="1"/>
    <xf numFmtId="0" fontId="3" fillId="0" borderId="2" xfId="0" applyFont="1" applyFill="1" applyBorder="1"/>
    <xf numFmtId="0" fontId="2" fillId="0" borderId="0" xfId="0" applyFont="1"/>
    <xf numFmtId="0" fontId="3" fillId="0" borderId="0" xfId="0" applyFont="1" applyFill="1" applyBorder="1" applyAlignment="1">
      <alignment horizontal="left"/>
    </xf>
    <xf numFmtId="0" fontId="4" fillId="0" borderId="0" xfId="0" applyFont="1" applyFill="1" applyBorder="1" applyAlignment="1">
      <alignment horizontal="left"/>
    </xf>
    <xf numFmtId="0" fontId="5" fillId="0" borderId="0" xfId="0" applyFont="1" applyAlignment="1"/>
    <xf numFmtId="167" fontId="3" fillId="0" borderId="0" xfId="1" applyNumberFormat="1" applyFont="1"/>
    <xf numFmtId="0" fontId="2" fillId="0" borderId="0" xfId="0" applyFont="1" applyBorder="1"/>
    <xf numFmtId="165" fontId="4" fillId="0" borderId="0" xfId="1" applyFont="1" applyBorder="1"/>
    <xf numFmtId="165" fontId="4" fillId="0" borderId="0" xfId="1" applyFont="1" applyFill="1" applyBorder="1"/>
    <xf numFmtId="165" fontId="3" fillId="0" borderId="0" xfId="1" applyFont="1"/>
    <xf numFmtId="165" fontId="4" fillId="0" borderId="0" xfId="1" applyFont="1"/>
    <xf numFmtId="168" fontId="4" fillId="0" borderId="0" xfId="1" applyNumberFormat="1" applyFont="1" applyBorder="1" applyAlignment="1" applyProtection="1">
      <alignment horizontal="left"/>
    </xf>
    <xf numFmtId="168" fontId="3" fillId="0" borderId="0" xfId="1" applyNumberFormat="1" applyFont="1" applyBorder="1"/>
    <xf numFmtId="168" fontId="4" fillId="0" borderId="0" xfId="1" applyNumberFormat="1" applyFont="1" applyBorder="1"/>
    <xf numFmtId="4" fontId="4" fillId="0" borderId="0" xfId="0" applyNumberFormat="1" applyFont="1"/>
    <xf numFmtId="0" fontId="4" fillId="0" borderId="0" xfId="0" applyFont="1" applyFill="1"/>
    <xf numFmtId="0" fontId="3" fillId="0" borderId="0" xfId="0" applyFont="1" applyAlignment="1">
      <alignment horizontal="left" vertical="top" wrapText="1"/>
    </xf>
    <xf numFmtId="0" fontId="3" fillId="0" borderId="1" xfId="0" applyFont="1" applyBorder="1"/>
    <xf numFmtId="0" fontId="4" fillId="0" borderId="1" xfId="0" applyFont="1" applyFill="1" applyBorder="1"/>
    <xf numFmtId="0" fontId="3" fillId="0" borderId="0" xfId="0" applyFont="1" applyBorder="1" applyAlignment="1">
      <alignment horizontal="left" vertical="top" wrapText="1"/>
    </xf>
    <xf numFmtId="0" fontId="3" fillId="0" borderId="0" xfId="0" applyFont="1" applyBorder="1" applyAlignment="1"/>
    <xf numFmtId="0" fontId="3" fillId="0" borderId="0" xfId="0" applyFont="1" applyBorder="1" applyAlignment="1">
      <alignment horizontal="left" vertical="top"/>
    </xf>
    <xf numFmtId="0" fontId="4" fillId="0" borderId="1" xfId="0" applyFont="1" applyBorder="1"/>
    <xf numFmtId="0" fontId="5" fillId="0" borderId="0" xfId="0" applyFont="1" applyFill="1" applyBorder="1"/>
    <xf numFmtId="0" fontId="10" fillId="0" borderId="0" xfId="0" applyFont="1"/>
    <xf numFmtId="166" fontId="4" fillId="0" borderId="0" xfId="1" applyNumberFormat="1" applyFont="1"/>
    <xf numFmtId="0" fontId="3" fillId="0" borderId="0" xfId="0" quotePrefix="1" applyFont="1" applyFill="1" applyBorder="1" applyAlignment="1">
      <alignment horizontal="left"/>
    </xf>
    <xf numFmtId="166" fontId="3" fillId="0" borderId="0" xfId="1" applyNumberFormat="1" applyFont="1"/>
    <xf numFmtId="0" fontId="4" fillId="2" borderId="0" xfId="0" applyFont="1" applyFill="1" applyBorder="1"/>
    <xf numFmtId="0" fontId="4" fillId="2" borderId="0" xfId="0" applyFont="1" applyFill="1"/>
    <xf numFmtId="37" fontId="3" fillId="2" borderId="0" xfId="0" applyNumberFormat="1" applyFont="1" applyFill="1" applyBorder="1" applyProtection="1"/>
    <xf numFmtId="0" fontId="3" fillId="0" borderId="0" xfId="0" applyFont="1" applyFill="1"/>
    <xf numFmtId="0" fontId="4" fillId="0" borderId="3" xfId="0" applyFont="1" applyFill="1" applyBorder="1"/>
    <xf numFmtId="0" fontId="13" fillId="0" borderId="0" xfId="0" applyFont="1" applyBorder="1"/>
    <xf numFmtId="0" fontId="4" fillId="0" borderId="0" xfId="0" applyFont="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10" fillId="0" borderId="0" xfId="0" applyFont="1" applyAlignment="1">
      <alignment horizontal="left" vertical="top" wrapText="1"/>
    </xf>
    <xf numFmtId="0" fontId="4" fillId="0" borderId="0" xfId="0" applyFont="1" applyFill="1" applyAlignment="1">
      <alignment horizontal="left" vertical="top" wrapText="1"/>
    </xf>
    <xf numFmtId="0" fontId="3" fillId="0" borderId="0" xfId="0" applyNumberFormat="1" applyFont="1" applyFill="1" applyBorder="1" applyAlignment="1">
      <alignment horizontal="center"/>
    </xf>
    <xf numFmtId="0" fontId="4" fillId="0" borderId="1" xfId="0" applyNumberFormat="1" applyFont="1" applyFill="1" applyBorder="1" applyAlignment="1"/>
    <xf numFmtId="169" fontId="7" fillId="0" borderId="0" xfId="2" applyNumberFormat="1" applyFont="1"/>
    <xf numFmtId="171" fontId="4" fillId="0" borderId="0" xfId="2" applyNumberFormat="1" applyFont="1"/>
    <xf numFmtId="0" fontId="3" fillId="0" borderId="2" xfId="0" applyFont="1" applyBorder="1" applyAlignment="1">
      <alignment horizontal="center"/>
    </xf>
    <xf numFmtId="172" fontId="3" fillId="0" borderId="0" xfId="1" applyNumberFormat="1" applyFont="1"/>
    <xf numFmtId="172" fontId="7" fillId="0" borderId="0" xfId="1" applyNumberFormat="1" applyFont="1"/>
    <xf numFmtId="172" fontId="8" fillId="0" borderId="0" xfId="1" applyNumberFormat="1" applyFont="1"/>
    <xf numFmtId="169" fontId="3" fillId="0" borderId="0" xfId="2" applyNumberFormat="1" applyFont="1"/>
    <xf numFmtId="169" fontId="8" fillId="0" borderId="0" xfId="2" applyNumberFormat="1" applyFont="1"/>
    <xf numFmtId="171" fontId="3" fillId="0" borderId="0" xfId="2" applyNumberFormat="1" applyFont="1" applyBorder="1"/>
    <xf numFmtId="169" fontId="7" fillId="0" borderId="0" xfId="2" applyNumberFormat="1" applyFont="1" applyBorder="1"/>
    <xf numFmtId="171" fontId="4" fillId="0" borderId="0" xfId="2" applyNumberFormat="1" applyFont="1" applyBorder="1"/>
    <xf numFmtId="169" fontId="8" fillId="0" borderId="0" xfId="2" applyNumberFormat="1" applyFont="1" applyBorder="1"/>
    <xf numFmtId="165" fontId="4" fillId="0" borderId="0" xfId="1" applyFont="1" applyFill="1"/>
    <xf numFmtId="168" fontId="3" fillId="0" borderId="0" xfId="1" applyNumberFormat="1" applyFont="1" applyFill="1" applyBorder="1" applyAlignment="1" applyProtection="1">
      <alignment horizontal="left"/>
    </xf>
    <xf numFmtId="0" fontId="3" fillId="0" borderId="0" xfId="0" applyFont="1" applyAlignment="1">
      <alignment horizontal="right"/>
    </xf>
    <xf numFmtId="0" fontId="3" fillId="0" borderId="0" xfId="0" applyFont="1" applyAlignment="1">
      <alignment horizontal="center"/>
    </xf>
    <xf numFmtId="0" fontId="5" fillId="0" borderId="0" xfId="0" applyFont="1" applyAlignment="1">
      <alignment horizontal="center"/>
    </xf>
    <xf numFmtId="165" fontId="8" fillId="0" borderId="0" xfId="1" applyFont="1"/>
    <xf numFmtId="165" fontId="7" fillId="0" borderId="0" xfId="1" applyFont="1"/>
    <xf numFmtId="165" fontId="3" fillId="0" borderId="0" xfId="1" applyFont="1" applyFill="1"/>
    <xf numFmtId="165" fontId="3" fillId="0" borderId="0" xfId="1" applyFont="1" applyBorder="1" applyAlignment="1">
      <alignment horizontal="center"/>
    </xf>
    <xf numFmtId="170" fontId="4" fillId="0" borderId="0" xfId="2" applyNumberFormat="1" applyFont="1" applyFill="1"/>
    <xf numFmtId="170" fontId="3" fillId="0" borderId="0" xfId="2" applyNumberFormat="1" applyFont="1" applyFill="1"/>
    <xf numFmtId="43" fontId="3" fillId="0" borderId="0" xfId="0" applyNumberFormat="1" applyFont="1" applyFill="1"/>
    <xf numFmtId="43" fontId="4" fillId="0" borderId="0" xfId="0" applyNumberFormat="1" applyFont="1" applyFill="1"/>
    <xf numFmtId="0" fontId="4" fillId="0" borderId="0" xfId="0" quotePrefix="1" applyFont="1" applyFill="1" applyBorder="1" applyAlignment="1">
      <alignment horizontal="left"/>
    </xf>
    <xf numFmtId="167" fontId="8" fillId="0" borderId="0" xfId="1" applyNumberFormat="1" applyFont="1"/>
    <xf numFmtId="167" fontId="7" fillId="0" borderId="0" xfId="1" applyNumberFormat="1" applyFont="1"/>
    <xf numFmtId="167" fontId="3" fillId="0" borderId="0" xfId="1" applyNumberFormat="1" applyFont="1" applyFill="1"/>
    <xf numFmtId="167" fontId="4" fillId="0" borderId="0" xfId="1" applyNumberFormat="1" applyFont="1"/>
    <xf numFmtId="167" fontId="4" fillId="0" borderId="0" xfId="2" applyNumberFormat="1" applyFont="1"/>
    <xf numFmtId="167" fontId="3" fillId="0" borderId="0" xfId="2" applyNumberFormat="1" applyFont="1" applyBorder="1"/>
    <xf numFmtId="0" fontId="4" fillId="0" borderId="0" xfId="0" applyNumberFormat="1" applyFont="1" applyBorder="1" applyAlignment="1">
      <alignment horizontal="left"/>
    </xf>
    <xf numFmtId="0" fontId="3" fillId="0" borderId="0" xfId="0" applyFont="1" applyFill="1" applyBorder="1" applyAlignment="1">
      <alignment horizontal="center" vertical="center"/>
    </xf>
    <xf numFmtId="0" fontId="3" fillId="0" borderId="4" xfId="0" applyFont="1" applyBorder="1" applyAlignment="1">
      <alignment horizontal="center" vertical="center"/>
    </xf>
    <xf numFmtId="0" fontId="2" fillId="0" borderId="1" xfId="0" applyFont="1" applyBorder="1"/>
    <xf numFmtId="0" fontId="3" fillId="0" borderId="0" xfId="0" applyFont="1" applyAlignment="1">
      <alignment horizontal="center"/>
    </xf>
    <xf numFmtId="0" fontId="6" fillId="0" borderId="0" xfId="0" applyFont="1" applyAlignment="1">
      <alignment horizontal="left"/>
    </xf>
    <xf numFmtId="0" fontId="3" fillId="0" borderId="0" xfId="0" applyFont="1" applyBorder="1" applyAlignment="1">
      <alignment horizontal="center" vertical="center"/>
    </xf>
    <xf numFmtId="0" fontId="3" fillId="0" borderId="4" xfId="0" applyFont="1" applyFill="1" applyBorder="1" applyAlignment="1">
      <alignment horizontal="center" vertical="center"/>
    </xf>
    <xf numFmtId="0" fontId="4" fillId="0" borderId="1" xfId="0" applyNumberFormat="1" applyFont="1" applyBorder="1" applyAlignment="1">
      <alignment horizontal="left"/>
    </xf>
    <xf numFmtId="165" fontId="7" fillId="0" borderId="0" xfId="1" applyFont="1" applyBorder="1"/>
    <xf numFmtId="167" fontId="7" fillId="0" borderId="0" xfId="1" applyNumberFormat="1" applyFont="1" applyBorder="1"/>
    <xf numFmtId="166" fontId="4" fillId="0" borderId="0" xfId="1" applyNumberFormat="1" applyFont="1" applyBorder="1"/>
    <xf numFmtId="167" fontId="4" fillId="0" borderId="0" xfId="1" applyNumberFormat="1" applyFont="1" applyBorder="1"/>
    <xf numFmtId="165" fontId="8" fillId="0" borderId="0" xfId="1" applyFont="1" applyBorder="1"/>
    <xf numFmtId="166" fontId="4" fillId="0" borderId="1" xfId="1" applyNumberFormat="1" applyFont="1" applyBorder="1"/>
    <xf numFmtId="167" fontId="8" fillId="0" borderId="0" xfId="1" applyNumberFormat="1" applyFont="1" applyBorder="1"/>
    <xf numFmtId="0" fontId="3" fillId="0" borderId="0" xfId="0" applyFont="1" applyBorder="1" applyAlignment="1">
      <alignment horizontal="right"/>
    </xf>
    <xf numFmtId="172" fontId="3" fillId="0" borderId="1" xfId="1" applyNumberFormat="1" applyFont="1" applyBorder="1"/>
    <xf numFmtId="172" fontId="8" fillId="0" borderId="1" xfId="1" applyNumberFormat="1" applyFont="1" applyBorder="1"/>
    <xf numFmtId="167" fontId="4" fillId="0" borderId="1" xfId="2" applyNumberFormat="1" applyFont="1" applyBorder="1"/>
    <xf numFmtId="167" fontId="4" fillId="0" borderId="0" xfId="1" applyNumberFormat="1" applyFont="1" applyFill="1" applyBorder="1"/>
    <xf numFmtId="165" fontId="3" fillId="0" borderId="1" xfId="1" applyFont="1" applyFill="1" applyBorder="1"/>
    <xf numFmtId="167" fontId="3" fillId="0" borderId="1" xfId="1" applyNumberFormat="1" applyFont="1" applyFill="1" applyBorder="1"/>
    <xf numFmtId="0" fontId="2" fillId="2" borderId="0" xfId="0" applyFont="1" applyFill="1" applyBorder="1"/>
    <xf numFmtId="0" fontId="1" fillId="0" borderId="0" xfId="0" applyFont="1" applyFill="1" applyBorder="1"/>
    <xf numFmtId="0" fontId="4" fillId="3" borderId="0" xfId="0" applyFont="1" applyFill="1" applyBorder="1" applyAlignment="1">
      <alignment horizontal="left"/>
    </xf>
    <xf numFmtId="43" fontId="4" fillId="0" borderId="1" xfId="0" applyNumberFormat="1" applyFont="1" applyFill="1" applyBorder="1"/>
    <xf numFmtId="165" fontId="4" fillId="0" borderId="1" xfId="1" applyFont="1" applyBorder="1"/>
    <xf numFmtId="0" fontId="3" fillId="0" borderId="4" xfId="0" applyFont="1" applyFill="1" applyBorder="1" applyAlignment="1">
      <alignment horizontal="center"/>
    </xf>
    <xf numFmtId="0" fontId="4" fillId="0" borderId="0" xfId="0" applyFont="1" applyFill="1" applyBorder="1" applyAlignment="1">
      <alignment horizontal="center"/>
    </xf>
    <xf numFmtId="0" fontId="4" fillId="0" borderId="1" xfId="0" applyFont="1" applyFill="1" applyBorder="1" applyAlignment="1">
      <alignment horizontal="center"/>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14" fillId="0" borderId="0" xfId="0" applyNumberFormat="1" applyFont="1" applyFill="1" applyBorder="1" applyAlignment="1">
      <alignment horizontal="center" vertical="center"/>
    </xf>
    <xf numFmtId="173" fontId="14" fillId="0" borderId="4" xfId="0" applyNumberFormat="1" applyFont="1" applyFill="1" applyBorder="1" applyAlignment="1">
      <alignment horizontal="center" vertical="center"/>
    </xf>
    <xf numFmtId="49" fontId="14" fillId="0" borderId="4" xfId="0" applyNumberFormat="1" applyFont="1" applyFill="1" applyBorder="1" applyAlignment="1">
      <alignment horizontal="center" vertical="center"/>
    </xf>
    <xf numFmtId="0" fontId="13" fillId="0" borderId="1" xfId="0" applyFont="1" applyBorder="1"/>
    <xf numFmtId="4" fontId="4" fillId="0" borderId="1" xfId="0" applyNumberFormat="1" applyFont="1" applyBorder="1"/>
    <xf numFmtId="0" fontId="15" fillId="0" borderId="0" xfId="0" applyFont="1" applyBorder="1" applyAlignment="1"/>
    <xf numFmtId="0" fontId="15" fillId="0" borderId="0" xfId="0" applyFont="1" applyBorder="1"/>
    <xf numFmtId="0" fontId="15" fillId="0" borderId="0" xfId="0" applyFont="1"/>
    <xf numFmtId="0" fontId="15" fillId="0" borderId="0" xfId="0" applyFont="1" applyAlignment="1"/>
    <xf numFmtId="0" fontId="16" fillId="0" borderId="0" xfId="0" applyFont="1" applyAlignment="1"/>
    <xf numFmtId="0" fontId="16" fillId="0" borderId="0" xfId="0" applyFont="1" applyBorder="1"/>
    <xf numFmtId="0" fontId="15" fillId="0" borderId="0" xfId="0" applyFont="1" applyFill="1" applyBorder="1"/>
    <xf numFmtId="0" fontId="15" fillId="3" borderId="0" xfId="0" applyFont="1" applyFill="1"/>
    <xf numFmtId="0" fontId="15" fillId="0" borderId="0" xfId="0" applyFont="1" applyFill="1"/>
    <xf numFmtId="0" fontId="15" fillId="0" borderId="0" xfId="0" applyFont="1" applyBorder="1" applyAlignment="1" applyProtection="1">
      <alignment horizontal="left"/>
    </xf>
    <xf numFmtId="175" fontId="15" fillId="0" borderId="0" xfId="0" applyNumberFormat="1" applyFont="1" applyBorder="1"/>
    <xf numFmtId="0" fontId="15" fillId="0" borderId="0" xfId="0" applyFont="1" applyFill="1" applyBorder="1" applyAlignment="1" applyProtection="1">
      <alignment horizontal="left"/>
    </xf>
    <xf numFmtId="0" fontId="16" fillId="0" borderId="0" xfId="0" applyFont="1" applyFill="1" applyBorder="1" applyAlignment="1">
      <alignment horizontal="center" vertical="center"/>
    </xf>
    <xf numFmtId="0" fontId="16" fillId="0" borderId="0" xfId="0" applyFont="1" applyBorder="1" applyAlignment="1">
      <alignment horizontal="center" vertical="center"/>
    </xf>
    <xf numFmtId="179" fontId="16" fillId="0" borderId="0" xfId="0" applyNumberFormat="1" applyFont="1" applyBorder="1" applyAlignment="1">
      <alignment horizontal="center" vertical="center"/>
    </xf>
    <xf numFmtId="179" fontId="18" fillId="4" borderId="0" xfId="0" applyNumberFormat="1" applyFont="1" applyFill="1" applyBorder="1"/>
    <xf numFmtId="179" fontId="15" fillId="0" borderId="0" xfId="0" applyNumberFormat="1" applyFont="1" applyBorder="1"/>
    <xf numFmtId="179" fontId="15" fillId="0" borderId="0" xfId="0" applyNumberFormat="1" applyFont="1" applyFill="1" applyBorder="1"/>
    <xf numFmtId="0" fontId="20" fillId="0" borderId="0" xfId="0" applyFont="1" applyBorder="1" applyAlignment="1"/>
    <xf numFmtId="0" fontId="21" fillId="0" borderId="0" xfId="0" applyFont="1" applyBorder="1"/>
    <xf numFmtId="175" fontId="15" fillId="0" borderId="0" xfId="0" applyNumberFormat="1" applyFont="1" applyFill="1" applyBorder="1"/>
    <xf numFmtId="168" fontId="16" fillId="0" borderId="0" xfId="1" applyNumberFormat="1" applyFont="1" applyFill="1" applyBorder="1" applyAlignment="1" applyProtection="1">
      <alignment horizontal="left"/>
    </xf>
    <xf numFmtId="175" fontId="16" fillId="0" borderId="0" xfId="0" applyNumberFormat="1" applyFont="1" applyBorder="1"/>
    <xf numFmtId="0" fontId="16" fillId="0" borderId="0" xfId="0" applyFont="1" applyBorder="1" applyAlignment="1"/>
    <xf numFmtId="175" fontId="16" fillId="0" borderId="0" xfId="0" applyNumberFormat="1" applyFont="1" applyBorder="1" applyAlignment="1"/>
    <xf numFmtId="0" fontId="16" fillId="0" borderId="0" xfId="0" applyFont="1" applyBorder="1" applyAlignment="1" applyProtection="1">
      <alignment horizontal="left"/>
    </xf>
    <xf numFmtId="0" fontId="23" fillId="0" borderId="0" xfId="0" applyFont="1" applyBorder="1"/>
    <xf numFmtId="0" fontId="23" fillId="0" borderId="0" xfId="0" applyFont="1"/>
    <xf numFmtId="0" fontId="23" fillId="0" borderId="0" xfId="0" applyFont="1" applyFill="1"/>
    <xf numFmtId="175" fontId="23" fillId="0" borderId="0" xfId="0" applyNumberFormat="1" applyFont="1" applyFill="1" applyBorder="1"/>
    <xf numFmtId="0" fontId="15" fillId="0" borderId="5" xfId="0" applyFont="1" applyBorder="1"/>
    <xf numFmtId="0" fontId="16" fillId="0" borderId="6" xfId="0" applyFont="1" applyFill="1" applyBorder="1" applyAlignment="1">
      <alignment horizontal="center" vertical="center"/>
    </xf>
    <xf numFmtId="175" fontId="15" fillId="0" borderId="5" xfId="0" applyNumberFormat="1" applyFont="1" applyBorder="1"/>
    <xf numFmtId="0" fontId="24" fillId="5" borderId="0" xfId="0" applyFont="1" applyFill="1" applyBorder="1"/>
    <xf numFmtId="179" fontId="15" fillId="0" borderId="5" xfId="0" applyNumberFormat="1" applyFont="1" applyBorder="1"/>
    <xf numFmtId="0" fontId="16" fillId="0" borderId="0" xfId="0" applyFont="1" applyFill="1" applyBorder="1" applyAlignment="1">
      <alignment horizontal="left" vertical="center"/>
    </xf>
    <xf numFmtId="0" fontId="15" fillId="0" borderId="0" xfId="0" applyFont="1" applyBorder="1" applyAlignment="1">
      <alignment wrapText="1"/>
    </xf>
    <xf numFmtId="0" fontId="24" fillId="5" borderId="0" xfId="0" applyFont="1" applyFill="1" applyBorder="1" applyAlignment="1">
      <alignment horizontal="center"/>
    </xf>
    <xf numFmtId="0" fontId="15" fillId="0" borderId="0" xfId="0" applyFont="1" applyBorder="1" applyAlignment="1">
      <alignment horizontal="center"/>
    </xf>
    <xf numFmtId="0" fontId="15" fillId="0" borderId="0" xfId="0" applyFont="1" applyBorder="1" applyAlignment="1">
      <alignment horizontal="center" wrapText="1"/>
    </xf>
    <xf numFmtId="0" fontId="25" fillId="0" borderId="0" xfId="0" applyFont="1" applyBorder="1"/>
    <xf numFmtId="0" fontId="15" fillId="0" borderId="5" xfId="0" applyFont="1" applyBorder="1" applyAlignment="1">
      <alignment horizontal="center"/>
    </xf>
    <xf numFmtId="179" fontId="16" fillId="0" borderId="0" xfId="0" applyNumberFormat="1" applyFont="1" applyBorder="1" applyAlignment="1">
      <alignment horizontal="right" vertical="center"/>
    </xf>
    <xf numFmtId="0" fontId="24" fillId="3" borderId="0" xfId="0" applyFont="1" applyFill="1" applyBorder="1" applyAlignment="1">
      <alignment horizontal="center"/>
    </xf>
    <xf numFmtId="0" fontId="24" fillId="3" borderId="0" xfId="0" applyFont="1" applyFill="1" applyBorder="1"/>
    <xf numFmtId="179" fontId="18" fillId="3" borderId="0" xfId="0" applyNumberFormat="1" applyFont="1" applyFill="1" applyBorder="1"/>
    <xf numFmtId="0" fontId="16" fillId="0" borderId="6" xfId="0" applyFont="1" applyFill="1" applyBorder="1" applyAlignment="1">
      <alignment horizontal="center" vertical="center"/>
    </xf>
    <xf numFmtId="175" fontId="15" fillId="0" borderId="1" xfId="0" applyNumberFormat="1" applyFont="1" applyBorder="1"/>
    <xf numFmtId="0" fontId="26" fillId="0" borderId="0" xfId="0" applyFont="1"/>
    <xf numFmtId="165" fontId="26" fillId="0" borderId="0" xfId="1" applyFont="1"/>
    <xf numFmtId="0" fontId="26" fillId="0" borderId="0" xfId="0" applyFont="1" applyFill="1"/>
    <xf numFmtId="165" fontId="26" fillId="0" borderId="0" xfId="1" applyFont="1" applyFill="1"/>
    <xf numFmtId="0" fontId="26" fillId="0" borderId="0" xfId="0" applyFont="1" applyAlignment="1"/>
    <xf numFmtId="0" fontId="27" fillId="0" borderId="0" xfId="0" applyFont="1" applyAlignment="1"/>
    <xf numFmtId="0" fontId="26" fillId="0" borderId="0" xfId="0" applyFont="1" applyBorder="1" applyAlignment="1"/>
    <xf numFmtId="0" fontId="26" fillId="0" borderId="0" xfId="0" applyFont="1" applyBorder="1"/>
    <xf numFmtId="0" fontId="27" fillId="0" borderId="0" xfId="0" applyFont="1" applyBorder="1" applyAlignment="1"/>
    <xf numFmtId="174" fontId="27" fillId="0" borderId="0" xfId="0" applyNumberFormat="1" applyFont="1" applyBorder="1" applyAlignment="1"/>
    <xf numFmtId="0" fontId="27" fillId="0" borderId="0" xfId="0" applyFont="1" applyFill="1" applyBorder="1"/>
    <xf numFmtId="0" fontId="27" fillId="0" borderId="0" xfId="0" applyFont="1" applyBorder="1"/>
    <xf numFmtId="174" fontId="27" fillId="0" borderId="0" xfId="0" applyNumberFormat="1" applyFont="1"/>
    <xf numFmtId="174" fontId="26" fillId="0" borderId="0" xfId="0" applyNumberFormat="1" applyFont="1"/>
    <xf numFmtId="174" fontId="26" fillId="0" borderId="0" xfId="1" applyNumberFormat="1" applyFont="1"/>
    <xf numFmtId="174" fontId="26" fillId="0" borderId="0" xfId="0" applyNumberFormat="1" applyFont="1" applyFill="1"/>
    <xf numFmtId="0" fontId="26" fillId="0" borderId="0" xfId="0" applyFont="1" applyFill="1" applyBorder="1"/>
    <xf numFmtId="174" fontId="27" fillId="0" borderId="0" xfId="0" applyNumberFormat="1" applyFont="1" applyFill="1"/>
    <xf numFmtId="174" fontId="26" fillId="0" borderId="0" xfId="0" applyNumberFormat="1" applyFont="1" applyFill="1" applyBorder="1"/>
    <xf numFmtId="174" fontId="26" fillId="0" borderId="0" xfId="0" applyNumberFormat="1" applyFont="1" applyBorder="1"/>
    <xf numFmtId="0" fontId="27" fillId="0" borderId="2" xfId="0" applyFont="1" applyBorder="1"/>
    <xf numFmtId="0" fontId="26" fillId="0" borderId="2" xfId="0" applyFont="1" applyBorder="1"/>
    <xf numFmtId="174" fontId="26" fillId="0" borderId="2" xfId="0" applyNumberFormat="1" applyFont="1" applyFill="1" applyBorder="1"/>
    <xf numFmtId="174" fontId="26" fillId="0" borderId="2" xfId="0" applyNumberFormat="1" applyFont="1" applyBorder="1"/>
    <xf numFmtId="0" fontId="27" fillId="7" borderId="7" xfId="0" applyFont="1" applyFill="1" applyBorder="1" applyAlignment="1">
      <alignment horizontal="center" vertical="center"/>
    </xf>
    <xf numFmtId="0" fontId="27" fillId="7" borderId="7" xfId="0" applyFont="1" applyFill="1" applyBorder="1" applyAlignment="1">
      <alignment horizontal="center" vertical="center"/>
    </xf>
    <xf numFmtId="0" fontId="26" fillId="9" borderId="0" xfId="0" applyFont="1" applyFill="1"/>
    <xf numFmtId="0" fontId="27" fillId="9" borderId="0" xfId="0" applyFont="1" applyFill="1" applyBorder="1"/>
    <xf numFmtId="0" fontId="26" fillId="9" borderId="0" xfId="0" applyFont="1" applyFill="1" applyBorder="1"/>
    <xf numFmtId="174" fontId="26" fillId="9" borderId="0" xfId="0" applyNumberFormat="1" applyFont="1" applyFill="1"/>
    <xf numFmtId="0" fontId="27" fillId="0" borderId="0" xfId="0" applyFont="1" applyFill="1" applyAlignment="1"/>
    <xf numFmtId="177" fontId="26" fillId="0" borderId="0" xfId="0" applyNumberFormat="1" applyFont="1" applyFill="1"/>
    <xf numFmtId="177" fontId="27" fillId="0" borderId="0" xfId="0" applyNumberFormat="1" applyFont="1" applyFill="1" applyAlignment="1"/>
    <xf numFmtId="177" fontId="27" fillId="0" borderId="0" xfId="0" applyNumberFormat="1" applyFont="1" applyFill="1"/>
    <xf numFmtId="177" fontId="26" fillId="0" borderId="0" xfId="0" applyNumberFormat="1" applyFont="1" applyFill="1" applyBorder="1"/>
    <xf numFmtId="177" fontId="26" fillId="9" borderId="0" xfId="0" applyNumberFormat="1" applyFont="1" applyFill="1"/>
    <xf numFmtId="177" fontId="26" fillId="0" borderId="0" xfId="1" applyNumberFormat="1" applyFont="1" applyFill="1"/>
    <xf numFmtId="175" fontId="26" fillId="0" borderId="0" xfId="0" applyNumberFormat="1" applyFont="1" applyFill="1"/>
    <xf numFmtId="177" fontId="27" fillId="0" borderId="0" xfId="0" applyNumberFormat="1" applyFont="1" applyFill="1" applyBorder="1"/>
    <xf numFmtId="0" fontId="26" fillId="0" borderId="1" xfId="0" applyFont="1" applyFill="1" applyBorder="1"/>
    <xf numFmtId="177" fontId="27" fillId="0" borderId="2" xfId="0" applyNumberFormat="1" applyFont="1" applyFill="1" applyBorder="1"/>
    <xf numFmtId="178" fontId="26" fillId="0" borderId="0" xfId="0" applyNumberFormat="1" applyFont="1"/>
    <xf numFmtId="0" fontId="26" fillId="9" borderId="0" xfId="0" applyFont="1" applyFill="1" applyBorder="1" applyAlignment="1"/>
    <xf numFmtId="0" fontId="27" fillId="0" borderId="0" xfId="0" applyFont="1" applyBorder="1" applyAlignment="1">
      <alignment horizontal="left"/>
    </xf>
    <xf numFmtId="0" fontId="26" fillId="0" borderId="0" xfId="0" applyFont="1" applyBorder="1" applyAlignment="1">
      <alignment horizontal="left"/>
    </xf>
    <xf numFmtId="0" fontId="26" fillId="0" borderId="5" xfId="0" applyFont="1" applyBorder="1"/>
    <xf numFmtId="179" fontId="26" fillId="0" borderId="0" xfId="0" applyNumberFormat="1" applyFont="1" applyFill="1"/>
    <xf numFmtId="0" fontId="26" fillId="0" borderId="0" xfId="0" applyFont="1" applyBorder="1" applyAlignment="1" applyProtection="1">
      <alignment horizontal="left"/>
    </xf>
    <xf numFmtId="39" fontId="26" fillId="0" borderId="0" xfId="1" applyNumberFormat="1" applyFont="1" applyBorder="1"/>
    <xf numFmtId="0" fontId="26" fillId="0" borderId="5" xfId="0" applyFont="1" applyBorder="1" applyAlignment="1" applyProtection="1">
      <alignment horizontal="left"/>
    </xf>
    <xf numFmtId="39" fontId="26" fillId="0" borderId="5" xfId="1" applyNumberFormat="1" applyFont="1" applyBorder="1"/>
    <xf numFmtId="39" fontId="26" fillId="0" borderId="0" xfId="1" applyNumberFormat="1" applyFont="1"/>
    <xf numFmtId="179" fontId="26" fillId="0" borderId="0" xfId="0" applyNumberFormat="1" applyFont="1"/>
    <xf numFmtId="175" fontId="26" fillId="0" borderId="0" xfId="0" applyNumberFormat="1" applyFont="1"/>
    <xf numFmtId="181" fontId="26" fillId="0" borderId="0" xfId="0" applyNumberFormat="1" applyFont="1"/>
    <xf numFmtId="0" fontId="27" fillId="9" borderId="0" xfId="0" applyFont="1" applyFill="1" applyBorder="1" applyAlignment="1">
      <alignment horizontal="left"/>
    </xf>
    <xf numFmtId="0" fontId="26" fillId="9" borderId="0" xfId="0" applyFont="1" applyFill="1" applyBorder="1" applyAlignment="1">
      <alignment horizontal="left"/>
    </xf>
    <xf numFmtId="174" fontId="26" fillId="9" borderId="0" xfId="0" applyNumberFormat="1" applyFont="1" applyFill="1" applyBorder="1"/>
    <xf numFmtId="0" fontId="26" fillId="0" borderId="2" xfId="0" applyFont="1" applyFill="1" applyBorder="1"/>
    <xf numFmtId="0" fontId="27" fillId="6" borderId="0" xfId="0" applyFont="1" applyFill="1" applyAlignment="1"/>
    <xf numFmtId="0" fontId="26" fillId="6" borderId="0" xfId="0" applyFont="1" applyFill="1"/>
    <xf numFmtId="0" fontId="26" fillId="6" borderId="0" xfId="0" applyFont="1" applyFill="1" applyAlignment="1">
      <alignment horizontal="center"/>
    </xf>
    <xf numFmtId="0" fontId="26" fillId="6" borderId="0" xfId="0" applyFont="1" applyFill="1" applyBorder="1" applyAlignment="1"/>
    <xf numFmtId="174" fontId="26" fillId="6" borderId="0" xfId="0" applyNumberFormat="1" applyFont="1" applyFill="1"/>
    <xf numFmtId="0" fontId="27" fillId="6" borderId="0" xfId="0" applyFont="1" applyFill="1" applyBorder="1"/>
    <xf numFmtId="174" fontId="27" fillId="6" borderId="0" xfId="0" applyNumberFormat="1" applyFont="1" applyFill="1"/>
    <xf numFmtId="0" fontId="26" fillId="6" borderId="0" xfId="0" applyFont="1" applyFill="1" applyBorder="1"/>
    <xf numFmtId="0" fontId="26" fillId="6" borderId="0" xfId="0" applyFont="1" applyFill="1" applyBorder="1" applyAlignment="1">
      <alignment horizontal="left"/>
    </xf>
    <xf numFmtId="0" fontId="27" fillId="6" borderId="0" xfId="0" applyFont="1" applyFill="1" applyBorder="1" applyAlignment="1">
      <alignment horizontal="left"/>
    </xf>
    <xf numFmtId="174" fontId="27" fillId="6" borderId="0" xfId="0" applyNumberFormat="1" applyFont="1" applyFill="1" applyBorder="1"/>
    <xf numFmtId="0" fontId="26" fillId="6" borderId="2" xfId="0" applyFont="1" applyFill="1" applyBorder="1"/>
    <xf numFmtId="178" fontId="27" fillId="0" borderId="0" xfId="0" applyNumberFormat="1" applyFont="1" applyAlignment="1"/>
    <xf numFmtId="175" fontId="27" fillId="0" borderId="0" xfId="0" applyNumberFormat="1" applyFont="1" applyFill="1" applyAlignment="1"/>
    <xf numFmtId="175" fontId="27" fillId="0" borderId="0" xfId="0" applyNumberFormat="1" applyFont="1" applyAlignment="1"/>
    <xf numFmtId="174" fontId="27" fillId="0" borderId="0" xfId="0" applyNumberFormat="1" applyFont="1" applyFill="1" applyBorder="1"/>
    <xf numFmtId="174" fontId="26" fillId="9" borderId="0" xfId="1" applyNumberFormat="1" applyFont="1" applyFill="1"/>
    <xf numFmtId="175" fontId="26" fillId="0" borderId="0" xfId="0" applyNumberFormat="1" applyFont="1" applyFill="1" applyBorder="1"/>
    <xf numFmtId="177" fontId="26" fillId="0" borderId="0" xfId="0" applyNumberFormat="1" applyFont="1"/>
    <xf numFmtId="178" fontId="26" fillId="0" borderId="0" xfId="0" applyNumberFormat="1" applyFont="1" applyBorder="1"/>
    <xf numFmtId="176" fontId="27" fillId="0" borderId="0" xfId="0" applyNumberFormat="1" applyFont="1" applyFill="1" applyAlignment="1"/>
    <xf numFmtId="180" fontId="27" fillId="0" borderId="0" xfId="0" applyNumberFormat="1" applyFont="1" applyAlignment="1"/>
    <xf numFmtId="180" fontId="27" fillId="0" borderId="0" xfId="0" applyNumberFormat="1" applyFont="1" applyFill="1" applyAlignment="1"/>
    <xf numFmtId="176" fontId="27" fillId="0" borderId="0" xfId="0" applyNumberFormat="1" applyFont="1" applyAlignment="1"/>
    <xf numFmtId="176" fontId="27" fillId="0" borderId="0" xfId="0" applyNumberFormat="1" applyFont="1" applyFill="1"/>
    <xf numFmtId="176" fontId="26" fillId="9" borderId="0" xfId="0" applyNumberFormat="1" applyFont="1" applyFill="1" applyBorder="1"/>
    <xf numFmtId="176" fontId="26" fillId="0" borderId="0" xfId="0" applyNumberFormat="1" applyFont="1" applyFill="1" applyBorder="1"/>
    <xf numFmtId="168" fontId="27" fillId="0" borderId="0" xfId="1" applyNumberFormat="1" applyFont="1" applyBorder="1" applyAlignment="1" applyProtection="1">
      <alignment horizontal="left"/>
    </xf>
    <xf numFmtId="168" fontId="27" fillId="9" borderId="0" xfId="1" applyNumberFormat="1" applyFont="1" applyFill="1" applyBorder="1" applyAlignment="1" applyProtection="1">
      <alignment horizontal="left"/>
    </xf>
    <xf numFmtId="176" fontId="26" fillId="9" borderId="0" xfId="1" applyNumberFormat="1" applyFont="1" applyFill="1" applyBorder="1" applyAlignment="1" applyProtection="1">
      <alignment horizontal="left"/>
    </xf>
    <xf numFmtId="168" fontId="26" fillId="0" borderId="0" xfId="1" applyNumberFormat="1" applyFont="1" applyBorder="1" applyAlignment="1" applyProtection="1">
      <alignment horizontal="left"/>
    </xf>
    <xf numFmtId="176" fontId="26" fillId="0" borderId="0" xfId="1" applyNumberFormat="1" applyFont="1" applyFill="1" applyBorder="1" applyAlignment="1" applyProtection="1">
      <alignment horizontal="left"/>
    </xf>
    <xf numFmtId="176" fontId="26" fillId="0" borderId="0" xfId="0" applyNumberFormat="1" applyFont="1" applyFill="1"/>
    <xf numFmtId="0" fontId="26" fillId="0" borderId="2" xfId="0" applyFont="1" applyBorder="1" applyAlignment="1" applyProtection="1">
      <alignment horizontal="left"/>
    </xf>
    <xf numFmtId="176" fontId="26" fillId="0" borderId="2" xfId="0" applyNumberFormat="1" applyFont="1" applyFill="1" applyBorder="1"/>
    <xf numFmtId="0" fontId="26" fillId="0" borderId="0" xfId="0" applyFont="1" applyFill="1" applyBorder="1" applyAlignment="1" applyProtection="1">
      <alignment horizontal="left"/>
    </xf>
    <xf numFmtId="167" fontId="26" fillId="0" borderId="0" xfId="0" applyNumberFormat="1" applyFont="1"/>
    <xf numFmtId="167" fontId="27" fillId="0" borderId="0" xfId="1" applyNumberFormat="1" applyFont="1"/>
    <xf numFmtId="0" fontId="27" fillId="0" borderId="0" xfId="0" applyFont="1"/>
    <xf numFmtId="165" fontId="27" fillId="0" borderId="0" xfId="1" applyFont="1"/>
    <xf numFmtId="167" fontId="26" fillId="0" borderId="0" xfId="1" applyNumberFormat="1" applyFont="1"/>
    <xf numFmtId="167" fontId="26" fillId="0" borderId="0" xfId="1" applyNumberFormat="1" applyFont="1" applyBorder="1"/>
    <xf numFmtId="175" fontId="26" fillId="9" borderId="0" xfId="0" applyNumberFormat="1" applyFont="1" applyFill="1" applyBorder="1"/>
    <xf numFmtId="167" fontId="26" fillId="9" borderId="0" xfId="1" applyNumberFormat="1" applyFont="1" applyFill="1"/>
    <xf numFmtId="2" fontId="27" fillId="0" borderId="0" xfId="0" applyNumberFormat="1" applyFont="1" applyBorder="1"/>
    <xf numFmtId="0" fontId="26" fillId="2" borderId="0" xfId="0" applyFont="1" applyFill="1"/>
    <xf numFmtId="2" fontId="26" fillId="0" borderId="0" xfId="0" applyNumberFormat="1" applyFont="1" applyBorder="1"/>
    <xf numFmtId="167" fontId="27" fillId="0" borderId="0" xfId="1" applyNumberFormat="1" applyFont="1" applyBorder="1"/>
    <xf numFmtId="0" fontId="26" fillId="2" borderId="0" xfId="0" applyFont="1" applyFill="1" applyBorder="1"/>
    <xf numFmtId="37" fontId="26" fillId="9" borderId="0" xfId="0" applyNumberFormat="1" applyFont="1" applyFill="1" applyBorder="1" applyProtection="1"/>
    <xf numFmtId="167" fontId="26" fillId="2" borderId="0" xfId="1" applyNumberFormat="1" applyFont="1" applyFill="1" applyBorder="1" applyProtection="1"/>
    <xf numFmtId="167" fontId="26" fillId="2" borderId="0" xfId="1" applyNumberFormat="1" applyFont="1" applyFill="1"/>
    <xf numFmtId="168" fontId="26" fillId="9" borderId="0" xfId="1" applyNumberFormat="1" applyFont="1" applyFill="1" applyBorder="1" applyAlignment="1" applyProtection="1">
      <alignment horizontal="left"/>
    </xf>
    <xf numFmtId="167" fontId="26" fillId="9" borderId="0" xfId="1" applyNumberFormat="1" applyFont="1" applyFill="1" applyBorder="1" applyAlignment="1" applyProtection="1">
      <alignment horizontal="left"/>
    </xf>
    <xf numFmtId="175" fontId="26" fillId="0" borderId="0" xfId="0" applyNumberFormat="1" applyFont="1" applyBorder="1"/>
    <xf numFmtId="167" fontId="26" fillId="0" borderId="0" xfId="1" applyNumberFormat="1" applyFont="1" applyBorder="1" applyAlignment="1" applyProtection="1">
      <alignment horizontal="left"/>
    </xf>
    <xf numFmtId="167" fontId="26" fillId="2" borderId="0" xfId="1" applyNumberFormat="1" applyFont="1" applyFill="1" applyBorder="1"/>
    <xf numFmtId="167" fontId="26" fillId="9" borderId="0" xfId="1" applyNumberFormat="1" applyFont="1" applyFill="1" applyBorder="1"/>
    <xf numFmtId="0" fontId="26" fillId="2" borderId="2" xfId="0" applyFont="1" applyFill="1" applyBorder="1"/>
    <xf numFmtId="167" fontId="26" fillId="0" borderId="2" xfId="1" applyNumberFormat="1" applyFont="1" applyBorder="1"/>
    <xf numFmtId="167" fontId="26" fillId="0" borderId="2" xfId="1" applyNumberFormat="1" applyFont="1" applyFill="1" applyBorder="1"/>
    <xf numFmtId="167" fontId="27" fillId="9" borderId="0" xfId="1" applyNumberFormat="1" applyFont="1" applyFill="1" applyBorder="1"/>
    <xf numFmtId="37" fontId="26" fillId="2" borderId="0" xfId="0" applyNumberFormat="1" applyFont="1" applyFill="1" applyBorder="1" applyProtection="1"/>
    <xf numFmtId="167" fontId="26" fillId="0" borderId="0" xfId="1" applyNumberFormat="1" applyFont="1" applyFill="1" applyBorder="1"/>
    <xf numFmtId="0" fontId="26" fillId="0" borderId="8" xfId="0" applyFont="1" applyBorder="1"/>
    <xf numFmtId="167" fontId="26" fillId="0" borderId="8" xfId="1" applyNumberFormat="1" applyFont="1" applyBorder="1"/>
    <xf numFmtId="167" fontId="27" fillId="9" borderId="0" xfId="1" applyNumberFormat="1" applyFont="1" applyFill="1"/>
    <xf numFmtId="0" fontId="27" fillId="0" borderId="0" xfId="0" applyFont="1" applyFill="1" applyBorder="1" applyAlignment="1">
      <alignment horizontal="left"/>
    </xf>
    <xf numFmtId="167" fontId="27" fillId="0" borderId="0" xfId="1" applyNumberFormat="1" applyFont="1" applyFill="1" applyBorder="1"/>
    <xf numFmtId="0" fontId="27" fillId="0" borderId="0" xfId="0" applyFont="1" applyFill="1" applyBorder="1" applyAlignment="1"/>
    <xf numFmtId="0" fontId="27" fillId="9" borderId="0" xfId="0" applyFont="1" applyFill="1" applyBorder="1" applyAlignment="1">
      <alignment horizontal="center"/>
    </xf>
    <xf numFmtId="174" fontId="27" fillId="9" borderId="0" xfId="0" applyNumberFormat="1" applyFont="1" applyFill="1" applyBorder="1"/>
    <xf numFmtId="0" fontId="27" fillId="0" borderId="0" xfId="0" applyFont="1" applyFill="1" applyBorder="1" applyAlignment="1">
      <alignment horizontal="center"/>
    </xf>
    <xf numFmtId="0" fontId="26" fillId="0" borderId="0" xfId="0" applyFont="1" applyFill="1" applyBorder="1" applyAlignment="1">
      <alignment horizontal="left" indent="1"/>
    </xf>
    <xf numFmtId="49" fontId="26" fillId="0" borderId="0" xfId="0" applyNumberFormat="1" applyFont="1" applyFill="1" applyBorder="1" applyAlignment="1">
      <alignment horizontal="left" wrapText="1" indent="1"/>
    </xf>
    <xf numFmtId="174" fontId="26" fillId="0" borderId="0" xfId="0" applyNumberFormat="1" applyFont="1" applyFill="1" applyBorder="1" applyAlignment="1">
      <alignment horizontal="right"/>
    </xf>
    <xf numFmtId="49" fontId="26" fillId="0" borderId="0" xfId="0" applyNumberFormat="1" applyFont="1" applyFill="1" applyBorder="1" applyAlignment="1">
      <alignment horizontal="left" indent="1"/>
    </xf>
    <xf numFmtId="49" fontId="26" fillId="0" borderId="0" xfId="0" applyNumberFormat="1" applyFont="1" applyFill="1" applyBorder="1" applyAlignment="1">
      <alignment horizontal="left" wrapText="1" indent="2"/>
    </xf>
    <xf numFmtId="49" fontId="26" fillId="0" borderId="0" xfId="0" applyNumberFormat="1" applyFont="1" applyFill="1" applyBorder="1" applyAlignment="1">
      <alignment horizontal="left" indent="2"/>
    </xf>
    <xf numFmtId="0" fontId="26" fillId="0" borderId="0" xfId="0" applyFont="1" applyFill="1" applyBorder="1" applyAlignment="1">
      <alignment horizontal="left" indent="2"/>
    </xf>
    <xf numFmtId="0" fontId="26" fillId="0" borderId="0" xfId="0" applyFont="1" applyFill="1" applyBorder="1" applyAlignment="1">
      <alignment horizontal="left" wrapText="1" indent="1"/>
    </xf>
    <xf numFmtId="0" fontId="27" fillId="0" borderId="0" xfId="0" applyFont="1" applyFill="1" applyBorder="1" applyAlignment="1">
      <alignment horizontal="left" indent="1"/>
    </xf>
    <xf numFmtId="174" fontId="27" fillId="0" borderId="0" xfId="0" applyNumberFormat="1" applyFont="1" applyFill="1" applyBorder="1" applyAlignment="1">
      <alignment horizontal="right"/>
    </xf>
    <xf numFmtId="0" fontId="27" fillId="0" borderId="2" xfId="0" applyFont="1" applyFill="1" applyBorder="1"/>
    <xf numFmtId="174" fontId="27" fillId="0" borderId="2" xfId="0" applyNumberFormat="1" applyFont="1" applyFill="1" applyBorder="1"/>
    <xf numFmtId="179" fontId="27" fillId="0" borderId="0" xfId="0" applyNumberFormat="1" applyFont="1" applyFill="1" applyBorder="1"/>
    <xf numFmtId="0" fontId="30" fillId="0" borderId="0" xfId="0" applyFont="1" applyFill="1" applyBorder="1"/>
    <xf numFmtId="0" fontId="27" fillId="0" borderId="0" xfId="0" applyFont="1" applyFill="1" applyBorder="1" applyAlignment="1">
      <alignment horizontal="center" vertical="center"/>
    </xf>
    <xf numFmtId="0" fontId="27" fillId="0" borderId="0" xfId="0" applyFont="1" applyBorder="1" applyAlignment="1">
      <alignment horizontal="center" vertical="center"/>
    </xf>
    <xf numFmtId="179" fontId="27" fillId="0" borderId="0" xfId="0" applyNumberFormat="1" applyFont="1" applyBorder="1" applyAlignment="1">
      <alignment horizontal="right" vertical="center"/>
    </xf>
    <xf numFmtId="179" fontId="27" fillId="0" borderId="0" xfId="0" applyNumberFormat="1" applyFont="1" applyBorder="1" applyAlignment="1">
      <alignment horizontal="center" vertical="center"/>
    </xf>
    <xf numFmtId="0" fontId="27" fillId="0" borderId="0" xfId="0" applyFont="1" applyFill="1" applyBorder="1" applyAlignment="1">
      <alignment horizontal="left" vertical="center"/>
    </xf>
    <xf numFmtId="179" fontId="27" fillId="9" borderId="0" xfId="0" applyNumberFormat="1" applyFont="1" applyFill="1" applyBorder="1"/>
    <xf numFmtId="0" fontId="26" fillId="0" borderId="0" xfId="0" applyFont="1" applyBorder="1" applyAlignment="1">
      <alignment horizontal="center"/>
    </xf>
    <xf numFmtId="179" fontId="26" fillId="0" borderId="0" xfId="0" applyNumberFormat="1" applyFont="1" applyBorder="1"/>
    <xf numFmtId="0" fontId="26" fillId="0" borderId="2" xfId="0" applyFont="1" applyBorder="1" applyAlignment="1">
      <alignment horizontal="center"/>
    </xf>
    <xf numFmtId="179" fontId="26" fillId="0" borderId="2" xfId="0" applyNumberFormat="1" applyFont="1" applyBorder="1"/>
    <xf numFmtId="0" fontId="26" fillId="0" borderId="0" xfId="0" applyFont="1" applyBorder="1" applyAlignment="1">
      <alignment horizontal="center" wrapText="1"/>
    </xf>
    <xf numFmtId="0" fontId="26" fillId="0" borderId="0" xfId="0" applyFont="1" applyBorder="1" applyAlignment="1">
      <alignment wrapText="1"/>
    </xf>
    <xf numFmtId="0" fontId="26" fillId="0" borderId="2" xfId="0" applyFont="1" applyBorder="1" applyAlignment="1">
      <alignment horizontal="center" wrapText="1"/>
    </xf>
    <xf numFmtId="0" fontId="26" fillId="0" borderId="2" xfId="0" applyFont="1" applyBorder="1" applyAlignment="1">
      <alignment wrapText="1"/>
    </xf>
    <xf numFmtId="179" fontId="26" fillId="0" borderId="0" xfId="0" applyNumberFormat="1" applyFont="1" applyFill="1" applyBorder="1"/>
    <xf numFmtId="0" fontId="26" fillId="0" borderId="0" xfId="0" applyFont="1"/>
    <xf numFmtId="0" fontId="27" fillId="0" borderId="0" xfId="0" applyFont="1" applyAlignment="1"/>
    <xf numFmtId="0" fontId="27" fillId="0" borderId="0" xfId="0" applyFont="1" applyFill="1" applyBorder="1"/>
    <xf numFmtId="0" fontId="26" fillId="0" borderId="0" xfId="0" applyFont="1" applyBorder="1"/>
    <xf numFmtId="0" fontId="26" fillId="0" borderId="0" xfId="0" applyFont="1" applyBorder="1" applyAlignment="1"/>
    <xf numFmtId="0" fontId="27" fillId="7" borderId="7" xfId="0" applyFont="1" applyFill="1" applyBorder="1" applyAlignment="1">
      <alignment horizontal="center" vertical="center"/>
    </xf>
    <xf numFmtId="0" fontId="27" fillId="9" borderId="0" xfId="0" applyFont="1" applyFill="1" applyBorder="1"/>
    <xf numFmtId="0" fontId="26" fillId="2" borderId="0" xfId="0" applyFont="1" applyFill="1"/>
    <xf numFmtId="0" fontId="26" fillId="2" borderId="0" xfId="0" applyFont="1" applyFill="1" applyBorder="1"/>
    <xf numFmtId="37" fontId="26" fillId="2" borderId="0" xfId="0" applyNumberFormat="1" applyFont="1" applyFill="1" applyBorder="1" applyProtection="1"/>
    <xf numFmtId="0" fontId="26" fillId="0" borderId="0" xfId="0" applyFont="1" applyBorder="1" applyAlignment="1">
      <alignment horizontal="left"/>
    </xf>
    <xf numFmtId="0" fontId="26" fillId="0" borderId="2" xfId="0" applyFont="1" applyBorder="1" applyAlignment="1">
      <alignment horizontal="left"/>
    </xf>
    <xf numFmtId="0" fontId="26" fillId="0" borderId="0" xfId="0" applyFont="1" applyBorder="1" applyAlignment="1">
      <alignment horizontal="left" vertical="center" readingOrder="1"/>
    </xf>
    <xf numFmtId="0" fontId="26" fillId="0" borderId="0" xfId="0" applyFont="1" applyBorder="1" applyAlignment="1">
      <alignment wrapText="1"/>
    </xf>
    <xf numFmtId="0" fontId="26" fillId="0" borderId="0" xfId="0" applyFont="1" applyBorder="1" applyAlignment="1">
      <alignment horizontal="left" vertical="center" wrapText="1" readingOrder="1"/>
    </xf>
    <xf numFmtId="0" fontId="26" fillId="0" borderId="0" xfId="0" applyFont="1" applyBorder="1" applyAlignment="1">
      <alignment horizontal="left" vertical="center"/>
    </xf>
    <xf numFmtId="0" fontId="26" fillId="0" borderId="0" xfId="0" applyFont="1" applyBorder="1" applyAlignment="1">
      <alignment horizontal="left" wrapText="1"/>
    </xf>
    <xf numFmtId="0" fontId="26" fillId="0" borderId="0" xfId="0" applyFont="1" applyAlignment="1">
      <alignment wrapText="1"/>
    </xf>
    <xf numFmtId="0" fontId="31" fillId="8" borderId="12" xfId="0" applyFont="1" applyFill="1" applyBorder="1" applyAlignment="1">
      <alignment horizontal="center" vertical="center"/>
    </xf>
    <xf numFmtId="0" fontId="31" fillId="8" borderId="15" xfId="0" applyFont="1" applyFill="1" applyBorder="1" applyAlignment="1">
      <alignment horizontal="center" vertical="center"/>
    </xf>
    <xf numFmtId="0" fontId="33" fillId="0" borderId="12" xfId="0" applyFont="1" applyFill="1" applyBorder="1" applyAlignment="1">
      <alignment horizontal="center" vertical="center"/>
    </xf>
    <xf numFmtId="0" fontId="37" fillId="0" borderId="12" xfId="3" applyFont="1" applyBorder="1" applyAlignment="1">
      <alignment horizontal="center" vertical="center"/>
    </xf>
    <xf numFmtId="0" fontId="36" fillId="8" borderId="12" xfId="3" applyFont="1" applyFill="1" applyBorder="1" applyAlignment="1">
      <alignment horizontal="center" vertical="center"/>
    </xf>
    <xf numFmtId="0" fontId="36" fillId="8" borderId="15" xfId="3" applyFont="1" applyFill="1" applyBorder="1" applyAlignment="1">
      <alignment horizontal="center" vertical="center"/>
    </xf>
    <xf numFmtId="0" fontId="34" fillId="0" borderId="13" xfId="0" applyFont="1" applyBorder="1" applyAlignment="1">
      <alignment horizontal="left" vertical="center"/>
    </xf>
    <xf numFmtId="0" fontId="34" fillId="0" borderId="14" xfId="0" applyFont="1" applyBorder="1" applyAlignment="1">
      <alignment horizontal="left" vertical="center"/>
    </xf>
    <xf numFmtId="0" fontId="32" fillId="8" borderId="16" xfId="0" applyFont="1" applyFill="1" applyBorder="1" applyAlignment="1">
      <alignment horizontal="left" vertical="center"/>
    </xf>
    <xf numFmtId="0" fontId="32" fillId="8" borderId="17" xfId="0" applyFont="1" applyFill="1" applyBorder="1" applyAlignment="1">
      <alignment horizontal="left" vertical="center"/>
    </xf>
    <xf numFmtId="0" fontId="32" fillId="8" borderId="13" xfId="0" applyFont="1" applyFill="1" applyBorder="1" applyAlignment="1">
      <alignment horizontal="left" vertical="center"/>
    </xf>
    <xf numFmtId="0" fontId="32" fillId="8" borderId="14" xfId="0" applyFont="1" applyFill="1" applyBorder="1" applyAlignment="1">
      <alignment horizontal="left" vertical="center"/>
    </xf>
    <xf numFmtId="0" fontId="33" fillId="7" borderId="9" xfId="0" applyFont="1" applyFill="1" applyBorder="1" applyAlignment="1">
      <alignment horizontal="center" vertical="center"/>
    </xf>
    <xf numFmtId="0" fontId="33" fillId="7" borderId="10" xfId="0" applyFont="1" applyFill="1" applyBorder="1" applyAlignment="1">
      <alignment horizontal="center" vertical="center"/>
    </xf>
    <xf numFmtId="0" fontId="33" fillId="7" borderId="11" xfId="0" applyFont="1" applyFill="1" applyBorder="1" applyAlignment="1">
      <alignment horizontal="center" vertical="center"/>
    </xf>
    <xf numFmtId="0" fontId="33" fillId="7" borderId="12" xfId="0" applyFont="1" applyFill="1" applyBorder="1" applyAlignment="1">
      <alignment horizontal="center" vertical="center"/>
    </xf>
    <xf numFmtId="0" fontId="33" fillId="7" borderId="13" xfId="0" applyFont="1" applyFill="1" applyBorder="1" applyAlignment="1">
      <alignment horizontal="center" vertical="center"/>
    </xf>
    <xf numFmtId="0" fontId="33" fillId="7" borderId="14" xfId="0" applyFont="1" applyFill="1" applyBorder="1" applyAlignment="1">
      <alignment horizontal="center" vertical="center"/>
    </xf>
    <xf numFmtId="0" fontId="34" fillId="0" borderId="13" xfId="0" applyFont="1" applyFill="1" applyBorder="1" applyAlignment="1">
      <alignment horizontal="left" vertical="center" wrapText="1"/>
    </xf>
    <xf numFmtId="0" fontId="34" fillId="0" borderId="14" xfId="0" applyFont="1" applyFill="1" applyBorder="1" applyAlignment="1">
      <alignment horizontal="left" vertical="center" wrapText="1"/>
    </xf>
    <xf numFmtId="0" fontId="32" fillId="8" borderId="16" xfId="0" applyFont="1" applyFill="1" applyBorder="1" applyAlignment="1">
      <alignment horizontal="left" vertical="center" wrapText="1"/>
    </xf>
    <xf numFmtId="0" fontId="32" fillId="8" borderId="17" xfId="0" applyFont="1" applyFill="1" applyBorder="1" applyAlignment="1">
      <alignment horizontal="left" vertical="center" wrapText="1"/>
    </xf>
    <xf numFmtId="0" fontId="33" fillId="7" borderId="18" xfId="0" applyFont="1" applyFill="1" applyBorder="1" applyAlignment="1">
      <alignment horizontal="center" vertical="center"/>
    </xf>
    <xf numFmtId="0" fontId="33" fillId="7" borderId="8" xfId="0" applyFont="1" applyFill="1" applyBorder="1" applyAlignment="1">
      <alignment horizontal="center" vertical="center"/>
    </xf>
    <xf numFmtId="0" fontId="33" fillId="7" borderId="19" xfId="0" applyFont="1" applyFill="1" applyBorder="1" applyAlignment="1">
      <alignment horizontal="center" vertical="center"/>
    </xf>
    <xf numFmtId="0" fontId="33" fillId="7" borderId="20" xfId="0" applyFont="1" applyFill="1" applyBorder="1" applyAlignment="1">
      <alignment horizontal="center" vertical="center"/>
    </xf>
    <xf numFmtId="0" fontId="33" fillId="7" borderId="1" xfId="0" applyFont="1" applyFill="1" applyBorder="1" applyAlignment="1">
      <alignment horizontal="center" vertical="center"/>
    </xf>
    <xf numFmtId="0" fontId="33" fillId="7" borderId="21" xfId="0" applyFont="1" applyFill="1" applyBorder="1" applyAlignment="1">
      <alignment horizontal="center" vertical="center"/>
    </xf>
    <xf numFmtId="0" fontId="32" fillId="8" borderId="13" xfId="0" applyFont="1" applyFill="1" applyBorder="1" applyAlignment="1">
      <alignment horizontal="left" vertical="center" wrapText="1"/>
    </xf>
    <xf numFmtId="0" fontId="32" fillId="8" borderId="14" xfId="0" applyFont="1" applyFill="1" applyBorder="1" applyAlignment="1">
      <alignment horizontal="left" vertical="center" wrapText="1"/>
    </xf>
    <xf numFmtId="0" fontId="27" fillId="7" borderId="7" xfId="0" applyFont="1" applyFill="1" applyBorder="1" applyAlignment="1">
      <alignment horizontal="center" vertical="center"/>
    </xf>
    <xf numFmtId="0" fontId="3" fillId="0" borderId="4" xfId="0" applyFont="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xf>
    <xf numFmtId="0" fontId="27" fillId="0" borderId="2" xfId="0" applyFont="1" applyFill="1" applyBorder="1" applyAlignment="1">
      <alignment horizontal="left"/>
    </xf>
    <xf numFmtId="0" fontId="27" fillId="6" borderId="0" xfId="0" applyFont="1" applyFill="1" applyBorder="1" applyAlignment="1">
      <alignment horizontal="left"/>
    </xf>
    <xf numFmtId="0" fontId="3" fillId="0" borderId="4" xfId="0" applyFont="1" applyFill="1" applyBorder="1" applyAlignment="1">
      <alignment horizontal="center" vertical="center"/>
    </xf>
    <xf numFmtId="0" fontId="27" fillId="0" borderId="0" xfId="0" applyFont="1" applyBorder="1" applyAlignment="1">
      <alignment horizontal="left"/>
    </xf>
    <xf numFmtId="0" fontId="26" fillId="0" borderId="0" xfId="0" applyFont="1" applyBorder="1" applyAlignment="1">
      <alignment horizontal="left"/>
    </xf>
    <xf numFmtId="0" fontId="16" fillId="0" borderId="0" xfId="0" applyFont="1" applyFill="1" applyBorder="1" applyAlignment="1">
      <alignment horizontal="left" vertical="center"/>
    </xf>
    <xf numFmtId="0" fontId="16" fillId="0" borderId="6" xfId="0" applyFont="1" applyFill="1" applyBorder="1" applyAlignment="1">
      <alignment horizontal="center" vertical="center"/>
    </xf>
    <xf numFmtId="0" fontId="27" fillId="0" borderId="0" xfId="0" applyFont="1" applyFill="1" applyBorder="1" applyAlignment="1">
      <alignment horizontal="left" vertical="center"/>
    </xf>
    <xf numFmtId="0" fontId="5" fillId="0" borderId="0" xfId="0" applyFont="1" applyAlignment="1">
      <alignment horizontal="center"/>
    </xf>
    <xf numFmtId="0" fontId="26" fillId="0" borderId="0" xfId="0" applyFont="1" applyBorder="1" applyAlignment="1">
      <alignment horizontal="left" wrapText="1"/>
    </xf>
    <xf numFmtId="0" fontId="26" fillId="0" borderId="0" xfId="0" applyFont="1" applyAlignment="1">
      <alignment wrapText="1"/>
    </xf>
    <xf numFmtId="0" fontId="26" fillId="0" borderId="0" xfId="0" applyFont="1" applyBorder="1" applyAlignment="1">
      <alignment wrapText="1"/>
    </xf>
  </cellXfs>
  <cellStyles count="4">
    <cellStyle name="Hipervínculo" xfId="3" builtinId="8"/>
    <cellStyle name="Millares" xfId="1" builtinId="3"/>
    <cellStyle name="Millares [0]" xfId="2" builtinId="6"/>
    <cellStyle name="Normal" xfId="0" builtinId="0"/>
  </cellStyles>
  <dxfs count="0"/>
  <tableStyles count="0" defaultTableStyle="TableStyleMedium9" defaultPivotStyle="PivotStyleLight16"/>
  <colors>
    <mruColors>
      <color rgb="FF0077C0"/>
      <color rgb="FF8DC63F"/>
      <color rgb="FF95A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www.hacienda.gob.ni/documentos/documentos-de-politicas-y-estadisticas-fiscales/Compendio_Estadistico_MHCP.pdf/at_download/file" TargetMode="External"/></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142875</xdr:rowOff>
    </xdr:from>
    <xdr:to>
      <xdr:col>7</xdr:col>
      <xdr:colOff>752475</xdr:colOff>
      <xdr:row>19</xdr:row>
      <xdr:rowOff>9525</xdr:rowOff>
    </xdr:to>
    <xdr:sp macro="" textlink="">
      <xdr:nvSpPr>
        <xdr:cNvPr id="2" name="1 Rectángulo">
          <a:hlinkClick xmlns:r="http://schemas.openxmlformats.org/officeDocument/2006/relationships" r:id="rId1"/>
        </xdr:cNvPr>
        <xdr:cNvSpPr/>
      </xdr:nvSpPr>
      <xdr:spPr bwMode="auto">
        <a:xfrm>
          <a:off x="781050" y="304800"/>
          <a:ext cx="5305425" cy="278130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es-NI" sz="1100" b="1">
              <a:solidFill>
                <a:srgbClr val="0077C0"/>
              </a:solidFill>
              <a:latin typeface="Myriad Pro" pitchFamily="34" charset="0"/>
            </a:rPr>
            <a:t>COMPENDIO ESTADISTICO DE LAS FINANZAS PUBLICAS 2000 - 2012    </a:t>
          </a:r>
        </a:p>
        <a:p>
          <a:pPr algn="ctr"/>
          <a:r>
            <a:rPr lang="es-NI" sz="1100" b="1">
              <a:solidFill>
                <a:srgbClr val="0077C0"/>
              </a:solidFill>
              <a:latin typeface="Myriad Pro" pitchFamily="34" charset="0"/>
            </a:rPr>
            <a:t>Fuente: Ministerio de Hacienda y Crédito Público</a:t>
          </a:r>
        </a:p>
        <a:p>
          <a:pPr algn="ctr"/>
          <a:r>
            <a:rPr lang="es-NI" sz="1100" b="1">
              <a:solidFill>
                <a:srgbClr val="0077C0"/>
              </a:solidFill>
              <a:latin typeface="Myriad Pro" pitchFamily="34" charset="0"/>
            </a:rPr>
            <a:t>(Parte 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7C0"/>
  </sheetPr>
  <dimension ref="A1"/>
  <sheetViews>
    <sheetView tabSelected="1" zoomScaleNormal="100" workbookViewId="0">
      <selection activeCell="L14" sqref="L14"/>
    </sheetView>
  </sheetViews>
  <sheetFormatPr baseColWidth="10" defaultRowHeight="12.75"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7C0"/>
    <pageSetUpPr fitToPage="1"/>
  </sheetPr>
  <dimension ref="A1:AC84"/>
  <sheetViews>
    <sheetView showGridLines="0" showZeros="0" zoomScaleSheetLayoutView="82" workbookViewId="0">
      <pane ySplit="3" topLeftCell="A4" activePane="bottomLeft" state="frozen"/>
      <selection pane="bottomLeft" activeCell="A2" sqref="A2"/>
    </sheetView>
  </sheetViews>
  <sheetFormatPr baseColWidth="10" defaultColWidth="12.5703125" defaultRowHeight="15" x14ac:dyDescent="0.25"/>
  <cols>
    <col min="1" max="1" width="5.5703125" style="169" customWidth="1"/>
    <col min="2" max="2" width="2" style="169" customWidth="1"/>
    <col min="3" max="3" width="61.85546875" style="169" customWidth="1"/>
    <col min="4" max="8" width="11.7109375" style="169" customWidth="1"/>
    <col min="9" max="9" width="11.7109375" style="171" customWidth="1"/>
    <col min="10" max="14" width="11.7109375" style="169" customWidth="1"/>
    <col min="15" max="16" width="12.7109375" style="169" customWidth="1"/>
    <col min="17" max="25" width="9.7109375" style="169" customWidth="1"/>
    <col min="26" max="16384" width="12.5703125" style="169"/>
  </cols>
  <sheetData>
    <row r="1" spans="1:29" ht="15.75" customHeight="1" x14ac:dyDescent="0.25">
      <c r="A1" s="174" t="s">
        <v>1125</v>
      </c>
      <c r="C1" s="174"/>
      <c r="D1" s="174"/>
      <c r="E1" s="174"/>
      <c r="P1" s="174" t="s">
        <v>715</v>
      </c>
    </row>
    <row r="2" spans="1:29" ht="15.75" customHeight="1" thickBot="1" x14ac:dyDescent="0.3">
      <c r="A2" s="175" t="s">
        <v>785</v>
      </c>
      <c r="C2" s="174"/>
      <c r="D2" s="240"/>
      <c r="E2" s="240"/>
      <c r="F2" s="240"/>
      <c r="G2" s="240"/>
      <c r="H2" s="174"/>
      <c r="I2" s="241"/>
      <c r="J2" s="242"/>
      <c r="K2" s="242"/>
      <c r="L2" s="242"/>
      <c r="M2" s="242"/>
      <c r="N2" s="242"/>
    </row>
    <row r="3" spans="1:29" ht="18.75" customHeight="1" thickBot="1" x14ac:dyDescent="0.3">
      <c r="A3" s="378" t="s">
        <v>361</v>
      </c>
      <c r="B3" s="378"/>
      <c r="C3" s="378"/>
      <c r="D3" s="194">
        <v>2000</v>
      </c>
      <c r="E3" s="194">
        <v>2001</v>
      </c>
      <c r="F3" s="194">
        <v>2002</v>
      </c>
      <c r="G3" s="194">
        <v>2003</v>
      </c>
      <c r="H3" s="194">
        <v>2004</v>
      </c>
      <c r="I3" s="194">
        <v>2005</v>
      </c>
      <c r="J3" s="194">
        <v>2006</v>
      </c>
      <c r="K3" s="194">
        <v>2007</v>
      </c>
      <c r="L3" s="194">
        <v>2008</v>
      </c>
      <c r="M3" s="194">
        <v>2009</v>
      </c>
      <c r="N3" s="194">
        <v>2010</v>
      </c>
      <c r="O3" s="194">
        <v>2011</v>
      </c>
      <c r="P3" s="194" t="s">
        <v>1126</v>
      </c>
      <c r="Q3" s="171"/>
      <c r="R3" s="171"/>
      <c r="S3" s="171"/>
      <c r="T3" s="171"/>
      <c r="U3" s="171"/>
      <c r="V3" s="171"/>
      <c r="W3" s="171"/>
      <c r="X3" s="171"/>
      <c r="Y3" s="171"/>
      <c r="Z3" s="171"/>
      <c r="AA3" s="171"/>
      <c r="AB3" s="171"/>
      <c r="AC3" s="171"/>
    </row>
    <row r="4" spans="1:29" ht="6.75" customHeight="1" x14ac:dyDescent="0.25">
      <c r="A4" s="179"/>
      <c r="B4" s="179"/>
      <c r="C4" s="179"/>
      <c r="D4" s="179"/>
      <c r="E4" s="179"/>
      <c r="Q4" s="171"/>
      <c r="R4" s="171"/>
      <c r="S4" s="171"/>
      <c r="T4" s="171"/>
      <c r="U4" s="171"/>
      <c r="V4" s="171"/>
      <c r="W4" s="171"/>
      <c r="X4" s="171"/>
      <c r="Y4" s="171"/>
      <c r="Z4" s="171"/>
      <c r="AA4" s="171"/>
      <c r="AB4" s="171"/>
      <c r="AC4" s="171"/>
    </row>
    <row r="5" spans="1:29" ht="15.75" customHeight="1" x14ac:dyDescent="0.25">
      <c r="A5" s="179" t="s">
        <v>1014</v>
      </c>
      <c r="B5" s="179"/>
      <c r="C5" s="179"/>
      <c r="D5" s="181">
        <f>+D7+D8+D20</f>
        <v>6739.2000000000007</v>
      </c>
      <c r="E5" s="181">
        <f t="shared" ref="E5:O5" si="0">+E7+E8+E20</f>
        <v>6923.1</v>
      </c>
      <c r="F5" s="181">
        <f>+F7+F8+F20+F18</f>
        <v>7708.2800000000016</v>
      </c>
      <c r="G5" s="181">
        <f t="shared" si="0"/>
        <v>9378.5999999999985</v>
      </c>
      <c r="H5" s="181">
        <f t="shared" si="0"/>
        <v>11206.27</v>
      </c>
      <c r="I5" s="181">
        <f t="shared" si="0"/>
        <v>13645.880000000001</v>
      </c>
      <c r="J5" s="181">
        <f t="shared" si="0"/>
        <v>16201.2</v>
      </c>
      <c r="K5" s="181">
        <f t="shared" si="0"/>
        <v>18926.400000000001</v>
      </c>
      <c r="L5" s="181">
        <f t="shared" si="0"/>
        <v>21674.46</v>
      </c>
      <c r="M5" s="181">
        <f t="shared" si="0"/>
        <v>22034</v>
      </c>
      <c r="N5" s="181">
        <f t="shared" si="0"/>
        <v>25530</v>
      </c>
      <c r="O5" s="181">
        <f t="shared" si="0"/>
        <v>31751.700000000004</v>
      </c>
      <c r="P5" s="181">
        <f t="shared" ref="P5" si="1">+P7+P8+P20</f>
        <v>37124.199999999997</v>
      </c>
      <c r="Q5" s="184"/>
      <c r="R5" s="171"/>
      <c r="S5" s="171"/>
      <c r="T5" s="171"/>
      <c r="U5" s="171"/>
      <c r="V5" s="171"/>
      <c r="W5" s="171"/>
      <c r="X5" s="171"/>
      <c r="Y5" s="171"/>
      <c r="Z5" s="171"/>
      <c r="AA5" s="171"/>
      <c r="AB5" s="171"/>
      <c r="AC5" s="171"/>
    </row>
    <row r="6" spans="1:29" ht="7.5" customHeight="1" x14ac:dyDescent="0.25">
      <c r="A6" s="179"/>
      <c r="B6" s="179"/>
      <c r="C6" s="179"/>
      <c r="D6" s="243"/>
      <c r="E6" s="243"/>
      <c r="F6" s="182"/>
      <c r="G6" s="182"/>
      <c r="H6" s="182"/>
      <c r="I6" s="184"/>
      <c r="J6" s="182"/>
      <c r="K6" s="182"/>
      <c r="L6" s="182"/>
      <c r="M6" s="182"/>
      <c r="N6" s="182"/>
      <c r="O6" s="182"/>
      <c r="P6" s="182"/>
      <c r="Q6" s="171"/>
      <c r="R6" s="171"/>
      <c r="S6" s="171"/>
      <c r="T6" s="171"/>
      <c r="U6" s="171"/>
      <c r="V6" s="171"/>
      <c r="W6" s="171"/>
      <c r="X6" s="171"/>
      <c r="Y6" s="171"/>
      <c r="Z6" s="171"/>
      <c r="AA6" s="171"/>
      <c r="AB6" s="171"/>
      <c r="AC6" s="171"/>
    </row>
    <row r="7" spans="1:29" ht="15.75" customHeight="1" x14ac:dyDescent="0.25">
      <c r="A7" s="196"/>
      <c r="B7" s="197" t="s">
        <v>311</v>
      </c>
      <c r="C7" s="196"/>
      <c r="D7" s="244">
        <v>1144</v>
      </c>
      <c r="E7" s="244">
        <v>1288.4000000000001</v>
      </c>
      <c r="F7" s="244">
        <v>1609.14</v>
      </c>
      <c r="G7" s="244">
        <v>2448</v>
      </c>
      <c r="H7" s="244">
        <v>3176.5</v>
      </c>
      <c r="I7" s="244">
        <v>3904.4799999999996</v>
      </c>
      <c r="J7" s="244">
        <v>4780.6000000000004</v>
      </c>
      <c r="K7" s="244">
        <v>5752.6</v>
      </c>
      <c r="L7" s="244">
        <v>7003.38</v>
      </c>
      <c r="M7" s="244">
        <v>7839.7000000000007</v>
      </c>
      <c r="N7" s="244">
        <v>8480.9</v>
      </c>
      <c r="O7" s="244">
        <v>11334.9</v>
      </c>
      <c r="P7" s="244">
        <v>13346.5</v>
      </c>
      <c r="Q7" s="206"/>
      <c r="R7" s="206"/>
      <c r="S7" s="206"/>
      <c r="T7" s="206"/>
      <c r="U7" s="206"/>
      <c r="V7" s="206"/>
      <c r="W7" s="206"/>
      <c r="X7" s="206"/>
      <c r="Y7" s="206"/>
      <c r="Z7" s="171"/>
      <c r="AA7" s="171"/>
      <c r="AB7" s="171"/>
      <c r="AC7" s="171"/>
    </row>
    <row r="8" spans="1:29" ht="15.75" customHeight="1" x14ac:dyDescent="0.25">
      <c r="A8" s="196"/>
      <c r="B8" s="197" t="s">
        <v>757</v>
      </c>
      <c r="C8" s="196"/>
      <c r="D8" s="244">
        <f>SUM(D9,D10,D16)</f>
        <v>3242.3</v>
      </c>
      <c r="E8" s="244">
        <f t="shared" ref="E8:N8" si="2">SUM(E9,E10,E16)</f>
        <v>3325.8</v>
      </c>
      <c r="F8" s="244">
        <f t="shared" si="2"/>
        <v>3424.4400000000005</v>
      </c>
      <c r="G8" s="244">
        <f t="shared" si="2"/>
        <v>3926.9</v>
      </c>
      <c r="H8" s="244">
        <f t="shared" si="2"/>
        <v>4131.17</v>
      </c>
      <c r="I8" s="244">
        <f t="shared" si="2"/>
        <v>4651</v>
      </c>
      <c r="J8" s="244">
        <f t="shared" si="2"/>
        <v>5370.5999999999995</v>
      </c>
      <c r="K8" s="244">
        <f t="shared" si="2"/>
        <v>6196.2</v>
      </c>
      <c r="L8" s="244">
        <f t="shared" si="2"/>
        <v>6498.1799999999994</v>
      </c>
      <c r="M8" s="244">
        <f t="shared" si="2"/>
        <v>7272.2999999999993</v>
      </c>
      <c r="N8" s="244">
        <f t="shared" si="2"/>
        <v>8031.3</v>
      </c>
      <c r="O8" s="244">
        <f>SUM(O9,O10,O16)</f>
        <v>8795.9000000000015</v>
      </c>
      <c r="P8" s="244">
        <f>SUM(P9,P10,P16)</f>
        <v>9893.4000000000015</v>
      </c>
      <c r="Q8" s="206"/>
      <c r="R8" s="206"/>
      <c r="S8" s="206"/>
      <c r="T8" s="206"/>
      <c r="U8" s="206"/>
      <c r="V8" s="206"/>
      <c r="W8" s="206"/>
      <c r="X8" s="206"/>
      <c r="Y8" s="206"/>
      <c r="Z8" s="171"/>
      <c r="AA8" s="171"/>
      <c r="AB8" s="171"/>
      <c r="AC8" s="171"/>
    </row>
    <row r="9" spans="1:29" ht="15.75" customHeight="1" x14ac:dyDescent="0.25">
      <c r="A9" s="180"/>
      <c r="B9" s="176"/>
      <c r="C9" s="176" t="s">
        <v>1127</v>
      </c>
      <c r="D9" s="188">
        <v>1393.5</v>
      </c>
      <c r="E9" s="188">
        <v>1520.6</v>
      </c>
      <c r="F9" s="188">
        <v>1480.9</v>
      </c>
      <c r="G9" s="188">
        <v>1597.5</v>
      </c>
      <c r="H9" s="188">
        <v>1858</v>
      </c>
      <c r="I9" s="187">
        <v>2141.4</v>
      </c>
      <c r="J9" s="188">
        <v>2643</v>
      </c>
      <c r="K9" s="188">
        <v>3102.5</v>
      </c>
      <c r="L9" s="188">
        <v>3138.68</v>
      </c>
      <c r="M9" s="188">
        <v>3831.9</v>
      </c>
      <c r="N9" s="188">
        <v>4028.2999999999997</v>
      </c>
      <c r="O9" s="188">
        <v>4605.3</v>
      </c>
      <c r="P9" s="188">
        <v>5219.3</v>
      </c>
      <c r="Q9" s="171"/>
      <c r="R9" s="171"/>
      <c r="S9" s="171"/>
      <c r="T9" s="171"/>
      <c r="U9" s="171"/>
      <c r="V9" s="171"/>
      <c r="W9" s="206"/>
      <c r="X9" s="171"/>
      <c r="Y9" s="171"/>
      <c r="Z9" s="171"/>
      <c r="AA9" s="171"/>
      <c r="AB9" s="171"/>
      <c r="AC9" s="171"/>
    </row>
    <row r="10" spans="1:29" ht="15.75" customHeight="1" x14ac:dyDescent="0.25">
      <c r="A10" s="180"/>
      <c r="B10" s="176"/>
      <c r="C10" s="176" t="s">
        <v>1128</v>
      </c>
      <c r="D10" s="182">
        <f>SUM(D11:D15)</f>
        <v>1837.4999999999998</v>
      </c>
      <c r="E10" s="182">
        <f>SUM(E11:E15)</f>
        <v>1793.4</v>
      </c>
      <c r="F10" s="182">
        <f>SUM(F11:F15)</f>
        <v>1931.2</v>
      </c>
      <c r="G10" s="182">
        <f>SUM(G11:G15)</f>
        <v>2316.3000000000002</v>
      </c>
      <c r="H10" s="182">
        <f t="shared" ref="H10:O10" si="3">SUM(H11:H15)</f>
        <v>2258.37</v>
      </c>
      <c r="I10" s="184">
        <f t="shared" si="3"/>
        <v>2493</v>
      </c>
      <c r="J10" s="182">
        <f t="shared" si="3"/>
        <v>2709.0999999999995</v>
      </c>
      <c r="K10" s="182">
        <f t="shared" si="3"/>
        <v>3073.5</v>
      </c>
      <c r="L10" s="182">
        <f t="shared" si="3"/>
        <v>3338.2</v>
      </c>
      <c r="M10" s="182">
        <f t="shared" si="3"/>
        <v>3416.3999999999996</v>
      </c>
      <c r="N10" s="182">
        <f t="shared" si="3"/>
        <v>3982.7000000000003</v>
      </c>
      <c r="O10" s="182">
        <f t="shared" si="3"/>
        <v>4168.6000000000004</v>
      </c>
      <c r="P10" s="182">
        <f t="shared" ref="P10" si="4">SUM(P11:P15)</f>
        <v>4650.6000000000004</v>
      </c>
      <c r="Q10" s="171"/>
      <c r="R10" s="171"/>
      <c r="S10" s="206"/>
      <c r="T10" s="171"/>
      <c r="U10" s="171"/>
      <c r="V10" s="171"/>
      <c r="W10" s="171"/>
      <c r="X10" s="171"/>
      <c r="Y10" s="171"/>
      <c r="Z10" s="171"/>
      <c r="AA10" s="171"/>
      <c r="AB10" s="171"/>
      <c r="AC10" s="171"/>
    </row>
    <row r="11" spans="1:29" ht="15.75" customHeight="1" x14ac:dyDescent="0.25">
      <c r="A11" s="180"/>
      <c r="B11" s="176"/>
      <c r="C11" s="176" t="s">
        <v>753</v>
      </c>
      <c r="D11" s="182">
        <v>1358.6</v>
      </c>
      <c r="E11" s="182">
        <v>1263.5</v>
      </c>
      <c r="F11" s="182">
        <v>1399.4</v>
      </c>
      <c r="G11" s="182">
        <v>1566.4</v>
      </c>
      <c r="H11" s="182">
        <v>1618.4</v>
      </c>
      <c r="I11" s="184">
        <v>1756.1</v>
      </c>
      <c r="J11" s="182">
        <v>1846.1</v>
      </c>
      <c r="K11" s="182">
        <v>2107.6</v>
      </c>
      <c r="L11" s="182">
        <v>2162.1999999999998</v>
      </c>
      <c r="M11" s="182">
        <v>2276.6</v>
      </c>
      <c r="N11" s="182">
        <v>2698.9</v>
      </c>
      <c r="O11" s="182">
        <v>2700.2</v>
      </c>
      <c r="P11" s="182">
        <v>3045.3</v>
      </c>
      <c r="Q11" s="171"/>
      <c r="R11" s="171"/>
      <c r="S11" s="171"/>
      <c r="T11" s="171"/>
      <c r="U11" s="171"/>
      <c r="V11" s="171"/>
      <c r="W11" s="171"/>
      <c r="X11" s="171"/>
      <c r="Y11" s="171"/>
      <c r="Z11" s="171"/>
      <c r="AA11" s="171"/>
      <c r="AB11" s="171"/>
      <c r="AC11" s="171"/>
    </row>
    <row r="12" spans="1:29" ht="15.75" customHeight="1" x14ac:dyDescent="0.25">
      <c r="A12" s="176"/>
      <c r="B12" s="176"/>
      <c r="C12" s="176" t="s">
        <v>754</v>
      </c>
      <c r="D12" s="182">
        <v>123.1</v>
      </c>
      <c r="E12" s="182">
        <v>103.9</v>
      </c>
      <c r="F12" s="182">
        <v>82.6</v>
      </c>
      <c r="G12" s="182">
        <v>107.2</v>
      </c>
      <c r="H12" s="182">
        <v>106.97</v>
      </c>
      <c r="I12" s="184">
        <v>127.8</v>
      </c>
      <c r="J12" s="182">
        <v>148.9</v>
      </c>
      <c r="K12" s="182">
        <v>146.1</v>
      </c>
      <c r="L12" s="182">
        <v>193.6</v>
      </c>
      <c r="M12" s="182">
        <v>187.6</v>
      </c>
      <c r="N12" s="182">
        <v>248.1</v>
      </c>
      <c r="O12" s="182">
        <v>291.5</v>
      </c>
      <c r="P12" s="182">
        <v>350.7</v>
      </c>
      <c r="Q12" s="171"/>
      <c r="R12" s="171"/>
      <c r="S12" s="171"/>
      <c r="T12" s="171"/>
      <c r="U12" s="171"/>
      <c r="V12" s="171"/>
      <c r="W12" s="171"/>
      <c r="X12" s="171"/>
      <c r="Y12" s="171"/>
      <c r="Z12" s="171"/>
      <c r="AA12" s="171"/>
      <c r="AB12" s="171"/>
      <c r="AC12" s="171"/>
    </row>
    <row r="13" spans="1:29" ht="15.75" customHeight="1" x14ac:dyDescent="0.25">
      <c r="A13" s="176"/>
      <c r="B13" s="176"/>
      <c r="C13" s="176" t="s">
        <v>755</v>
      </c>
      <c r="D13" s="182">
        <v>70</v>
      </c>
      <c r="E13" s="182">
        <v>99.8</v>
      </c>
      <c r="F13" s="182">
        <v>137.5</v>
      </c>
      <c r="G13" s="182">
        <v>123.7</v>
      </c>
      <c r="H13" s="182">
        <v>122.2</v>
      </c>
      <c r="I13" s="184">
        <v>143</v>
      </c>
      <c r="J13" s="182">
        <v>139.19999999999999</v>
      </c>
      <c r="K13" s="182">
        <v>158.5</v>
      </c>
      <c r="L13" s="182">
        <v>177.4</v>
      </c>
      <c r="M13" s="182">
        <v>171.2</v>
      </c>
      <c r="N13" s="182">
        <v>44.9</v>
      </c>
      <c r="O13" s="182">
        <v>0</v>
      </c>
      <c r="P13" s="182">
        <v>0</v>
      </c>
      <c r="Q13" s="171"/>
      <c r="R13" s="171"/>
      <c r="S13" s="171"/>
      <c r="T13" s="171"/>
      <c r="U13" s="171"/>
      <c r="V13" s="171"/>
      <c r="W13" s="171"/>
      <c r="X13" s="171"/>
      <c r="Y13" s="171"/>
      <c r="Z13" s="171"/>
      <c r="AA13" s="171"/>
      <c r="AB13" s="171"/>
      <c r="AC13" s="171"/>
    </row>
    <row r="14" spans="1:29" ht="15.75" customHeight="1" x14ac:dyDescent="0.25">
      <c r="A14" s="176"/>
      <c r="B14" s="176"/>
      <c r="C14" s="176" t="s">
        <v>756</v>
      </c>
      <c r="D14" s="182">
        <v>83.6</v>
      </c>
      <c r="E14" s="182">
        <v>103.9</v>
      </c>
      <c r="F14" s="182">
        <v>90.5</v>
      </c>
      <c r="G14" s="182">
        <v>102.4</v>
      </c>
      <c r="H14" s="182">
        <v>97.1</v>
      </c>
      <c r="I14" s="184">
        <v>101.5</v>
      </c>
      <c r="J14" s="182">
        <v>118.7</v>
      </c>
      <c r="K14" s="182">
        <v>144.5</v>
      </c>
      <c r="L14" s="182">
        <v>188.7</v>
      </c>
      <c r="M14" s="182">
        <v>147.5</v>
      </c>
      <c r="N14" s="182">
        <v>197.6</v>
      </c>
      <c r="O14" s="182">
        <v>240.4</v>
      </c>
      <c r="P14" s="182">
        <v>213.9</v>
      </c>
      <c r="Q14" s="171"/>
      <c r="R14" s="171"/>
      <c r="S14" s="171"/>
      <c r="T14" s="171"/>
      <c r="U14" s="171"/>
      <c r="V14" s="171"/>
      <c r="W14" s="171"/>
      <c r="X14" s="171"/>
      <c r="Y14" s="171"/>
      <c r="Z14" s="171"/>
      <c r="AA14" s="171"/>
      <c r="AB14" s="171"/>
      <c r="AC14" s="171"/>
    </row>
    <row r="15" spans="1:29" ht="15.75" customHeight="1" x14ac:dyDescent="0.25">
      <c r="A15" s="176"/>
      <c r="B15" s="176"/>
      <c r="C15" s="176" t="s">
        <v>1129</v>
      </c>
      <c r="D15" s="188">
        <f>398.5-196.3</f>
        <v>202.2</v>
      </c>
      <c r="E15" s="188">
        <f>411.8-189.5</f>
        <v>222.3</v>
      </c>
      <c r="F15" s="188">
        <f>420.4-185.9-13.3</f>
        <v>221.19999999999996</v>
      </c>
      <c r="G15" s="188">
        <f>620.7-335+130.9</f>
        <v>416.6</v>
      </c>
      <c r="H15" s="188">
        <f>857.1-543.4</f>
        <v>313.70000000000005</v>
      </c>
      <c r="I15" s="187">
        <f>1098.9-734.3</f>
        <v>364.60000000000014</v>
      </c>
      <c r="J15" s="188">
        <f>1431.8-975.6</f>
        <v>456.19999999999993</v>
      </c>
      <c r="K15" s="188">
        <f>1542.3-1025.5</f>
        <v>516.79999999999995</v>
      </c>
      <c r="L15" s="188">
        <f>1796.3-1180</f>
        <v>616.29999999999995</v>
      </c>
      <c r="M15" s="188">
        <f>1608.7-975.2</f>
        <v>633.5</v>
      </c>
      <c r="N15" s="188">
        <f>2351.8-1558.6</f>
        <v>793.20000000000027</v>
      </c>
      <c r="O15" s="188">
        <f>780.7+155.8</f>
        <v>936.5</v>
      </c>
      <c r="P15" s="188">
        <v>1040.7</v>
      </c>
      <c r="Q15" s="171"/>
      <c r="R15" s="171"/>
      <c r="S15" s="171"/>
      <c r="T15" s="171"/>
      <c r="U15" s="171"/>
      <c r="V15" s="171"/>
      <c r="W15" s="171"/>
      <c r="X15" s="171"/>
      <c r="Y15" s="171"/>
      <c r="Z15" s="171"/>
      <c r="AA15" s="171"/>
      <c r="AB15" s="171"/>
      <c r="AC15" s="171"/>
    </row>
    <row r="16" spans="1:29" ht="15.75" customHeight="1" x14ac:dyDescent="0.25">
      <c r="A16" s="176"/>
      <c r="B16" s="176"/>
      <c r="C16" s="176" t="s">
        <v>590</v>
      </c>
      <c r="D16" s="182">
        <v>11.3</v>
      </c>
      <c r="E16" s="182">
        <v>11.8</v>
      </c>
      <c r="F16" s="182">
        <v>12.34</v>
      </c>
      <c r="G16" s="182">
        <v>13.1</v>
      </c>
      <c r="H16" s="182">
        <v>14.8</v>
      </c>
      <c r="I16" s="184">
        <v>16.600000000000001</v>
      </c>
      <c r="J16" s="182">
        <v>18.5</v>
      </c>
      <c r="K16" s="182">
        <v>20.2</v>
      </c>
      <c r="L16" s="182">
        <v>21.3</v>
      </c>
      <c r="M16" s="182">
        <v>24</v>
      </c>
      <c r="N16" s="182">
        <v>20.3</v>
      </c>
      <c r="O16" s="182">
        <v>22</v>
      </c>
      <c r="P16" s="182">
        <v>23.5</v>
      </c>
      <c r="Q16" s="171"/>
      <c r="R16" s="171"/>
      <c r="S16" s="171"/>
      <c r="T16" s="171"/>
      <c r="U16" s="171"/>
      <c r="V16" s="171"/>
      <c r="W16" s="171"/>
      <c r="X16" s="171"/>
      <c r="Y16" s="171"/>
      <c r="Z16" s="171"/>
      <c r="AA16" s="171"/>
      <c r="AB16" s="171"/>
      <c r="AC16" s="171"/>
    </row>
    <row r="17" spans="1:29" ht="7.5" customHeight="1" x14ac:dyDescent="0.25">
      <c r="A17" s="176"/>
      <c r="B17" s="176"/>
      <c r="C17" s="176"/>
      <c r="D17" s="182"/>
      <c r="E17" s="182"/>
      <c r="F17" s="182"/>
      <c r="G17" s="182"/>
      <c r="H17" s="182"/>
      <c r="I17" s="184"/>
      <c r="J17" s="182"/>
      <c r="K17" s="182"/>
      <c r="L17" s="182"/>
      <c r="M17" s="182"/>
      <c r="N17" s="182"/>
      <c r="O17" s="182"/>
      <c r="P17" s="182"/>
      <c r="Q17" s="171"/>
      <c r="R17" s="171"/>
      <c r="S17" s="171"/>
      <c r="T17" s="171"/>
      <c r="U17" s="171"/>
      <c r="V17" s="171"/>
      <c r="W17" s="171"/>
      <c r="X17" s="171"/>
      <c r="Y17" s="171"/>
      <c r="Z17" s="171"/>
      <c r="AA17" s="171"/>
      <c r="AB17" s="171"/>
      <c r="AC17" s="171"/>
    </row>
    <row r="18" spans="1:29" ht="15.75" customHeight="1" x14ac:dyDescent="0.25">
      <c r="A18" s="176"/>
      <c r="B18" s="185" t="s">
        <v>1103</v>
      </c>
      <c r="C18" s="185"/>
      <c r="D18" s="182"/>
      <c r="E18" s="182"/>
      <c r="F18" s="182">
        <v>13.3</v>
      </c>
      <c r="G18" s="182"/>
      <c r="H18" s="182"/>
      <c r="I18" s="184"/>
      <c r="J18" s="182"/>
      <c r="K18" s="182"/>
      <c r="L18" s="182"/>
      <c r="M18" s="182"/>
      <c r="N18" s="182"/>
      <c r="O18" s="182"/>
      <c r="P18" s="182"/>
      <c r="Q18" s="171"/>
      <c r="R18" s="171"/>
      <c r="S18" s="171"/>
      <c r="T18" s="171"/>
      <c r="U18" s="171"/>
      <c r="V18" s="171"/>
      <c r="W18" s="171"/>
      <c r="X18" s="171"/>
      <c r="Y18" s="171"/>
      <c r="Z18" s="171"/>
      <c r="AA18" s="171"/>
      <c r="AB18" s="171"/>
      <c r="AC18" s="171"/>
    </row>
    <row r="19" spans="1:29" ht="7.5" customHeight="1" x14ac:dyDescent="0.25">
      <c r="A19" s="176"/>
      <c r="B19" s="176"/>
      <c r="C19" s="176"/>
      <c r="D19" s="182"/>
      <c r="E19" s="182"/>
      <c r="F19" s="182"/>
      <c r="G19" s="182"/>
      <c r="H19" s="182"/>
      <c r="I19" s="184"/>
      <c r="J19" s="182"/>
      <c r="K19" s="182"/>
      <c r="L19" s="182"/>
      <c r="M19" s="182"/>
      <c r="N19" s="182"/>
      <c r="O19" s="182"/>
      <c r="P19" s="182"/>
      <c r="Q19" s="171"/>
      <c r="R19" s="171"/>
      <c r="S19" s="171"/>
      <c r="T19" s="171"/>
      <c r="U19" s="171"/>
      <c r="V19" s="171"/>
      <c r="W19" s="171"/>
      <c r="X19" s="171"/>
      <c r="Y19" s="171"/>
      <c r="Z19" s="171"/>
      <c r="AA19" s="171"/>
      <c r="AB19" s="171"/>
      <c r="AC19" s="171"/>
    </row>
    <row r="20" spans="1:29" ht="15.75" customHeight="1" x14ac:dyDescent="0.25">
      <c r="A20" s="197"/>
      <c r="B20" s="197" t="s">
        <v>758</v>
      </c>
      <c r="C20" s="197"/>
      <c r="D20" s="198">
        <f>SUM(D21:D25)</f>
        <v>2352.9</v>
      </c>
      <c r="E20" s="198">
        <f t="shared" ref="E20:N20" si="5">SUM(E21:E25)</f>
        <v>2308.9</v>
      </c>
      <c r="F20" s="198">
        <f t="shared" si="5"/>
        <v>2661.4</v>
      </c>
      <c r="G20" s="198">
        <f t="shared" si="5"/>
        <v>3003.7</v>
      </c>
      <c r="H20" s="198">
        <f t="shared" si="5"/>
        <v>3898.6</v>
      </c>
      <c r="I20" s="198">
        <f t="shared" si="5"/>
        <v>5090.4000000000005</v>
      </c>
      <c r="J20" s="198">
        <f t="shared" si="5"/>
        <v>6050.0000000000009</v>
      </c>
      <c r="K20" s="198">
        <f t="shared" si="5"/>
        <v>6977.6</v>
      </c>
      <c r="L20" s="198">
        <f t="shared" si="5"/>
        <v>8172.9</v>
      </c>
      <c r="M20" s="198">
        <f t="shared" si="5"/>
        <v>6922</v>
      </c>
      <c r="N20" s="198">
        <f t="shared" si="5"/>
        <v>9017.7999999999993</v>
      </c>
      <c r="O20" s="198">
        <f>SUM(O21:O25)</f>
        <v>11620.9</v>
      </c>
      <c r="P20" s="198">
        <f>SUM(P21:P25)</f>
        <v>13884.3</v>
      </c>
      <c r="Q20" s="171"/>
      <c r="R20" s="171"/>
      <c r="S20" s="171"/>
      <c r="T20" s="171"/>
      <c r="U20" s="171"/>
      <c r="V20" s="171"/>
      <c r="W20" s="171"/>
      <c r="X20" s="171"/>
      <c r="Y20" s="171"/>
      <c r="Z20" s="171"/>
      <c r="AA20" s="171"/>
      <c r="AB20" s="171"/>
      <c r="AC20" s="171"/>
    </row>
    <row r="21" spans="1:29" ht="15.75" customHeight="1" x14ac:dyDescent="0.25">
      <c r="A21" s="212"/>
      <c r="B21" s="176"/>
      <c r="C21" s="176" t="s">
        <v>34</v>
      </c>
      <c r="D21" s="182">
        <v>452</v>
      </c>
      <c r="E21" s="182">
        <v>450.1</v>
      </c>
      <c r="F21" s="182">
        <v>573.6</v>
      </c>
      <c r="G21" s="182">
        <v>580.1</v>
      </c>
      <c r="H21" s="182">
        <v>631.5</v>
      </c>
      <c r="I21" s="184">
        <v>880.4</v>
      </c>
      <c r="J21" s="182">
        <v>887.5</v>
      </c>
      <c r="K21" s="182">
        <v>1003.9</v>
      </c>
      <c r="L21" s="182">
        <v>1093.4000000000001</v>
      </c>
      <c r="M21" s="182">
        <v>870.3</v>
      </c>
      <c r="N21" s="182">
        <v>1094.2</v>
      </c>
      <c r="O21" s="182">
        <v>1399.8</v>
      </c>
      <c r="P21" s="182">
        <v>1660.9</v>
      </c>
      <c r="Q21" s="171"/>
      <c r="R21" s="171"/>
      <c r="S21" s="171"/>
      <c r="T21" s="171"/>
      <c r="U21" s="171"/>
      <c r="V21" s="171"/>
      <c r="W21" s="171"/>
      <c r="X21" s="171"/>
      <c r="Y21" s="171"/>
      <c r="Z21" s="171"/>
      <c r="AA21" s="171"/>
      <c r="AB21" s="171"/>
      <c r="AC21" s="171"/>
    </row>
    <row r="22" spans="1:29" ht="15.75" customHeight="1" x14ac:dyDescent="0.25">
      <c r="A22" s="176"/>
      <c r="B22" s="176"/>
      <c r="C22" s="176" t="s">
        <v>1130</v>
      </c>
      <c r="D22" s="188">
        <v>95.6</v>
      </c>
      <c r="E22" s="188">
        <v>40.700000000000003</v>
      </c>
      <c r="F22" s="188">
        <v>-0.2</v>
      </c>
      <c r="G22" s="188">
        <v>0</v>
      </c>
      <c r="H22" s="188">
        <v>0</v>
      </c>
      <c r="I22" s="187">
        <v>0.1</v>
      </c>
      <c r="J22" s="188">
        <v>0</v>
      </c>
      <c r="K22" s="188">
        <v>0.1</v>
      </c>
      <c r="L22" s="188">
        <v>0</v>
      </c>
      <c r="M22" s="188">
        <v>0</v>
      </c>
      <c r="N22" s="188">
        <v>0</v>
      </c>
      <c r="O22" s="188">
        <v>0</v>
      </c>
      <c r="P22" s="188">
        <v>0</v>
      </c>
      <c r="Q22" s="171"/>
      <c r="R22" s="171"/>
      <c r="S22" s="171"/>
      <c r="T22" s="171"/>
      <c r="U22" s="171"/>
      <c r="V22" s="171"/>
      <c r="W22" s="171"/>
      <c r="X22" s="171"/>
      <c r="Y22" s="171"/>
      <c r="Z22" s="171"/>
      <c r="AA22" s="171"/>
      <c r="AB22" s="171"/>
      <c r="AC22" s="171"/>
    </row>
    <row r="23" spans="1:29" ht="15.75" customHeight="1" x14ac:dyDescent="0.25">
      <c r="A23" s="176"/>
      <c r="B23" s="176"/>
      <c r="C23" s="176" t="s">
        <v>759</v>
      </c>
      <c r="D23" s="188">
        <v>1537.3</v>
      </c>
      <c r="E23" s="188">
        <v>1558.9</v>
      </c>
      <c r="F23" s="188">
        <v>1862.7</v>
      </c>
      <c r="G23" s="188">
        <v>2216.3000000000002</v>
      </c>
      <c r="H23" s="188">
        <v>2717</v>
      </c>
      <c r="I23" s="187">
        <v>3457.3</v>
      </c>
      <c r="J23" s="188">
        <v>4163.3</v>
      </c>
      <c r="K23" s="188">
        <v>4922.5</v>
      </c>
      <c r="L23" s="188">
        <v>5870.1</v>
      </c>
      <c r="M23" s="188">
        <v>5038.8</v>
      </c>
      <c r="N23" s="188">
        <v>6324.2</v>
      </c>
      <c r="O23" s="188">
        <v>8270.6</v>
      </c>
      <c r="P23" s="188">
        <v>9932.1</v>
      </c>
      <c r="Q23" s="171"/>
      <c r="R23" s="171"/>
      <c r="S23" s="171"/>
      <c r="T23" s="171"/>
      <c r="U23" s="171"/>
      <c r="V23" s="171"/>
      <c r="W23" s="171"/>
      <c r="X23" s="171"/>
      <c r="Y23" s="171"/>
      <c r="Z23" s="171"/>
      <c r="AA23" s="171"/>
      <c r="AB23" s="171"/>
      <c r="AC23" s="171"/>
    </row>
    <row r="24" spans="1:29" ht="15.75" customHeight="1" x14ac:dyDescent="0.25">
      <c r="A24" s="176"/>
      <c r="B24" s="176"/>
      <c r="C24" s="176" t="s">
        <v>760</v>
      </c>
      <c r="D24" s="176">
        <v>196.3</v>
      </c>
      <c r="E24" s="176">
        <v>189.6</v>
      </c>
      <c r="F24" s="176">
        <v>185.9</v>
      </c>
      <c r="G24" s="176">
        <f>335-130.9</f>
        <v>204.1</v>
      </c>
      <c r="H24" s="176">
        <v>543.4</v>
      </c>
      <c r="I24" s="176">
        <v>734.3</v>
      </c>
      <c r="J24" s="176">
        <v>975.6</v>
      </c>
      <c r="K24" s="176">
        <v>1025.5</v>
      </c>
      <c r="L24" s="176">
        <v>1180</v>
      </c>
      <c r="M24" s="176">
        <v>975.2</v>
      </c>
      <c r="N24" s="176">
        <v>1558.6</v>
      </c>
      <c r="O24" s="176">
        <v>1901.4</v>
      </c>
      <c r="P24" s="176">
        <v>2233.4</v>
      </c>
      <c r="Q24" s="171"/>
      <c r="R24" s="171"/>
      <c r="S24" s="171"/>
      <c r="T24" s="171"/>
      <c r="U24" s="171"/>
      <c r="V24" s="171"/>
      <c r="W24" s="171"/>
      <c r="X24" s="171"/>
      <c r="Y24" s="171"/>
      <c r="Z24" s="171"/>
      <c r="AA24" s="171"/>
      <c r="AB24" s="171"/>
      <c r="AC24" s="171"/>
    </row>
    <row r="25" spans="1:29" ht="15.75" customHeight="1" thickBot="1" x14ac:dyDescent="0.3">
      <c r="A25" s="190"/>
      <c r="B25" s="190"/>
      <c r="C25" s="192" t="s">
        <v>1053</v>
      </c>
      <c r="D25" s="192">
        <v>71.7</v>
      </c>
      <c r="E25" s="192">
        <v>69.599999999999994</v>
      </c>
      <c r="F25" s="192">
        <v>39.4</v>
      </c>
      <c r="G25" s="192">
        <v>3.2</v>
      </c>
      <c r="H25" s="192">
        <v>6.7</v>
      </c>
      <c r="I25" s="191">
        <v>18.3</v>
      </c>
      <c r="J25" s="192">
        <v>23.6</v>
      </c>
      <c r="K25" s="192">
        <v>25.6</v>
      </c>
      <c r="L25" s="192">
        <v>29.4</v>
      </c>
      <c r="M25" s="192">
        <v>37.700000000000003</v>
      </c>
      <c r="N25" s="192">
        <v>40.799999999999997</v>
      </c>
      <c r="O25" s="192">
        <v>49.1</v>
      </c>
      <c r="P25" s="192">
        <v>57.9</v>
      </c>
      <c r="Q25" s="171"/>
      <c r="R25" s="171"/>
      <c r="S25" s="171"/>
      <c r="T25" s="171"/>
      <c r="U25" s="171"/>
      <c r="V25" s="171"/>
      <c r="W25" s="171"/>
      <c r="X25" s="171"/>
      <c r="Y25" s="171"/>
      <c r="Z25" s="171"/>
      <c r="AA25" s="171"/>
      <c r="AB25" s="171"/>
      <c r="AC25" s="171"/>
    </row>
    <row r="26" spans="1:29" ht="14.25" customHeight="1" x14ac:dyDescent="0.25">
      <c r="A26" s="176" t="s">
        <v>974</v>
      </c>
      <c r="C26" s="176" t="s">
        <v>1047</v>
      </c>
      <c r="G26" s="220"/>
      <c r="H26" s="176"/>
      <c r="I26" s="185"/>
      <c r="J26" s="176"/>
      <c r="K26" s="176"/>
      <c r="L26" s="176"/>
      <c r="M26" s="176"/>
      <c r="N26" s="176"/>
      <c r="O26" s="171"/>
      <c r="P26" s="171"/>
      <c r="Q26" s="171"/>
      <c r="R26" s="171"/>
      <c r="S26" s="171"/>
      <c r="T26" s="171"/>
      <c r="U26" s="171"/>
      <c r="V26" s="171"/>
      <c r="W26" s="171"/>
      <c r="X26" s="171"/>
      <c r="Y26" s="171"/>
      <c r="Z26" s="171"/>
      <c r="AA26" s="171"/>
      <c r="AB26" s="171"/>
      <c r="AC26" s="171"/>
    </row>
    <row r="27" spans="1:29" ht="14.25" customHeight="1" x14ac:dyDescent="0.25">
      <c r="A27" s="176" t="s">
        <v>982</v>
      </c>
      <c r="C27" s="171" t="s">
        <v>1012</v>
      </c>
      <c r="O27" s="171"/>
      <c r="P27" s="171"/>
      <c r="Q27" s="171"/>
      <c r="R27" s="171"/>
      <c r="S27" s="171"/>
      <c r="T27" s="171"/>
      <c r="U27" s="171"/>
      <c r="V27" s="171"/>
      <c r="W27" s="171"/>
      <c r="X27" s="171"/>
      <c r="Y27" s="171"/>
      <c r="Z27" s="171"/>
      <c r="AA27" s="171"/>
      <c r="AB27" s="171"/>
      <c r="AC27" s="171"/>
    </row>
    <row r="28" spans="1:29" ht="14.25" customHeight="1" x14ac:dyDescent="0.25">
      <c r="A28" s="176" t="s">
        <v>983</v>
      </c>
      <c r="C28" s="185" t="s">
        <v>1013</v>
      </c>
      <c r="O28" s="171"/>
      <c r="P28" s="171"/>
      <c r="Q28" s="171"/>
      <c r="R28" s="171"/>
      <c r="S28" s="171"/>
      <c r="T28" s="171"/>
      <c r="U28" s="171"/>
      <c r="V28" s="171"/>
      <c r="W28" s="171"/>
      <c r="X28" s="171"/>
      <c r="Y28" s="171"/>
      <c r="Z28" s="171"/>
      <c r="AA28" s="171"/>
      <c r="AB28" s="171"/>
      <c r="AC28" s="171"/>
    </row>
    <row r="29" spans="1:29" ht="14.25" customHeight="1" x14ac:dyDescent="0.25">
      <c r="A29" s="176" t="s">
        <v>984</v>
      </c>
      <c r="C29" s="176" t="s">
        <v>1001</v>
      </c>
      <c r="F29" s="222"/>
      <c r="O29" s="171"/>
      <c r="P29" s="171"/>
      <c r="Q29" s="171"/>
      <c r="R29" s="171"/>
      <c r="S29" s="171"/>
      <c r="T29" s="171"/>
      <c r="U29" s="171"/>
      <c r="V29" s="171"/>
      <c r="W29" s="171"/>
      <c r="X29" s="171"/>
      <c r="Y29" s="171"/>
      <c r="Z29" s="171"/>
      <c r="AA29" s="171"/>
      <c r="AB29" s="171"/>
      <c r="AC29" s="171"/>
    </row>
    <row r="30" spans="1:29" ht="14.25" customHeight="1" x14ac:dyDescent="0.25">
      <c r="A30" s="176" t="s">
        <v>985</v>
      </c>
      <c r="C30" s="176" t="s">
        <v>993</v>
      </c>
      <c r="F30" s="222"/>
      <c r="O30" s="171"/>
      <c r="P30" s="171"/>
      <c r="Q30" s="171"/>
      <c r="R30" s="171"/>
      <c r="S30" s="171"/>
      <c r="T30" s="171"/>
      <c r="U30" s="171"/>
      <c r="V30" s="171"/>
      <c r="W30" s="171"/>
      <c r="X30" s="171"/>
      <c r="Y30" s="171"/>
      <c r="Z30" s="171"/>
      <c r="AA30" s="171"/>
      <c r="AB30" s="171"/>
      <c r="AC30" s="171"/>
    </row>
    <row r="31" spans="1:29" ht="14.25" customHeight="1" x14ac:dyDescent="0.25">
      <c r="A31" s="176" t="s">
        <v>1049</v>
      </c>
      <c r="C31" s="176" t="s">
        <v>995</v>
      </c>
      <c r="F31" s="222"/>
      <c r="O31" s="171"/>
      <c r="P31" s="171"/>
      <c r="Q31" s="171"/>
      <c r="R31" s="171"/>
      <c r="S31" s="171"/>
      <c r="T31" s="171"/>
      <c r="U31" s="171"/>
      <c r="V31" s="171"/>
      <c r="W31" s="171"/>
      <c r="X31" s="171"/>
      <c r="Y31" s="171"/>
      <c r="Z31" s="171"/>
      <c r="AA31" s="171"/>
      <c r="AB31" s="171"/>
      <c r="AC31" s="171"/>
    </row>
    <row r="32" spans="1:29" ht="14.25" customHeight="1" x14ac:dyDescent="0.25">
      <c r="A32" s="185" t="s">
        <v>1050</v>
      </c>
      <c r="B32" s="171"/>
      <c r="C32" s="185" t="s">
        <v>1071</v>
      </c>
      <c r="F32" s="222"/>
      <c r="O32" s="171"/>
      <c r="P32" s="171"/>
      <c r="Q32" s="171"/>
      <c r="R32" s="171"/>
      <c r="S32" s="171"/>
      <c r="T32" s="171"/>
      <c r="U32" s="171"/>
      <c r="V32" s="171"/>
      <c r="W32" s="171"/>
      <c r="X32" s="171"/>
      <c r="Y32" s="171"/>
      <c r="Z32" s="171"/>
      <c r="AA32" s="171"/>
      <c r="AB32" s="171"/>
      <c r="AC32" s="171"/>
    </row>
    <row r="33" spans="1:29" ht="14.25" customHeight="1" x14ac:dyDescent="0.25">
      <c r="A33" s="169" t="s">
        <v>973</v>
      </c>
      <c r="C33" s="169" t="s">
        <v>971</v>
      </c>
      <c r="N33" s="176"/>
      <c r="O33" s="245"/>
      <c r="P33" s="245"/>
      <c r="Q33" s="245"/>
      <c r="R33" s="245"/>
      <c r="S33" s="245"/>
      <c r="T33" s="206"/>
      <c r="U33" s="206"/>
      <c r="V33" s="206"/>
      <c r="W33" s="206"/>
      <c r="X33" s="206"/>
      <c r="Y33" s="206"/>
      <c r="Z33" s="171"/>
      <c r="AA33" s="171"/>
      <c r="AB33" s="171"/>
      <c r="AC33" s="171"/>
    </row>
    <row r="34" spans="1:29" ht="14.25" customHeight="1" x14ac:dyDescent="0.25">
      <c r="C34" s="169" t="s">
        <v>1048</v>
      </c>
      <c r="N34" s="176"/>
      <c r="O34" s="245"/>
      <c r="P34" s="245"/>
      <c r="Q34" s="245"/>
      <c r="R34" s="245"/>
      <c r="S34" s="245"/>
      <c r="T34" s="206"/>
      <c r="U34" s="206"/>
      <c r="V34" s="206"/>
      <c r="W34" s="206"/>
      <c r="X34" s="206"/>
      <c r="Y34" s="206"/>
      <c r="Z34" s="171"/>
      <c r="AA34" s="171"/>
      <c r="AB34" s="171"/>
      <c r="AC34" s="171"/>
    </row>
    <row r="35" spans="1:29" ht="15.75" customHeight="1" x14ac:dyDescent="0.25">
      <c r="G35" s="169">
        <f>+G24-204.1</f>
        <v>0</v>
      </c>
      <c r="N35" s="176"/>
      <c r="O35" s="245"/>
      <c r="P35" s="245"/>
      <c r="Q35" s="245"/>
      <c r="R35" s="245"/>
      <c r="S35" s="245"/>
      <c r="T35" s="206"/>
      <c r="U35" s="206"/>
      <c r="V35" s="206"/>
      <c r="W35" s="206"/>
      <c r="X35" s="206"/>
      <c r="Y35" s="206"/>
      <c r="Z35" s="171"/>
      <c r="AA35" s="171"/>
      <c r="AB35" s="171"/>
      <c r="AC35" s="171"/>
    </row>
    <row r="36" spans="1:29" ht="15.75" customHeight="1" x14ac:dyDescent="0.25">
      <c r="D36" s="182"/>
      <c r="E36" s="182"/>
      <c r="F36" s="182"/>
      <c r="G36" s="182"/>
      <c r="H36" s="182"/>
      <c r="I36" s="184"/>
      <c r="J36" s="182"/>
      <c r="K36" s="182"/>
      <c r="L36" s="182"/>
      <c r="M36" s="182"/>
      <c r="N36" s="176"/>
      <c r="O36" s="245"/>
      <c r="P36" s="245"/>
      <c r="Q36" s="245"/>
      <c r="R36" s="245"/>
      <c r="S36" s="245"/>
      <c r="T36" s="206"/>
      <c r="U36" s="206"/>
      <c r="V36" s="206"/>
      <c r="W36" s="206"/>
      <c r="X36" s="206"/>
      <c r="Y36" s="206"/>
      <c r="Z36" s="171"/>
      <c r="AA36" s="171"/>
      <c r="AB36" s="171"/>
      <c r="AC36" s="171"/>
    </row>
    <row r="37" spans="1:29" ht="15.75" customHeight="1" x14ac:dyDescent="0.25">
      <c r="D37" s="182"/>
      <c r="E37" s="182"/>
      <c r="F37" s="182"/>
      <c r="G37" s="182"/>
      <c r="H37" s="182"/>
      <c r="I37" s="184"/>
      <c r="J37" s="182"/>
      <c r="K37" s="182"/>
      <c r="L37" s="182"/>
      <c r="M37" s="182"/>
      <c r="N37" s="182"/>
      <c r="O37" s="187"/>
      <c r="P37" s="187"/>
      <c r="Q37" s="187"/>
      <c r="R37" s="187"/>
      <c r="S37" s="187"/>
      <c r="T37" s="184"/>
      <c r="U37" s="184"/>
      <c r="V37" s="184"/>
      <c r="W37" s="184"/>
      <c r="X37" s="184"/>
      <c r="Y37" s="184"/>
      <c r="Z37" s="171"/>
      <c r="AA37" s="171"/>
      <c r="AB37" s="171"/>
      <c r="AC37" s="171"/>
    </row>
    <row r="38" spans="1:29" ht="15.75" customHeight="1" x14ac:dyDescent="0.25">
      <c r="D38" s="246"/>
      <c r="E38" s="246"/>
      <c r="F38" s="246"/>
      <c r="G38" s="246"/>
      <c r="H38" s="246"/>
      <c r="I38" s="200"/>
      <c r="J38" s="246"/>
      <c r="K38" s="246"/>
      <c r="L38" s="246"/>
      <c r="M38" s="246"/>
      <c r="N38" s="176"/>
      <c r="O38" s="245"/>
      <c r="P38" s="245"/>
      <c r="Q38" s="245"/>
      <c r="R38" s="245"/>
      <c r="S38" s="245"/>
      <c r="T38" s="206"/>
      <c r="U38" s="206"/>
      <c r="V38" s="206"/>
      <c r="W38" s="206"/>
      <c r="X38" s="206"/>
      <c r="Y38" s="206"/>
      <c r="Z38" s="171"/>
      <c r="AA38" s="171"/>
      <c r="AB38" s="171"/>
      <c r="AC38" s="171"/>
    </row>
    <row r="39" spans="1:29" ht="15.75" customHeight="1" x14ac:dyDescent="0.25">
      <c r="A39" s="176"/>
      <c r="B39" s="176"/>
      <c r="C39" s="176"/>
      <c r="D39" s="188"/>
      <c r="E39" s="188"/>
      <c r="F39" s="188"/>
      <c r="G39" s="188"/>
      <c r="H39" s="188"/>
      <c r="I39" s="187"/>
      <c r="J39" s="188"/>
      <c r="K39" s="188"/>
      <c r="L39" s="188"/>
      <c r="M39" s="188"/>
      <c r="N39" s="176"/>
      <c r="O39" s="245"/>
      <c r="P39" s="245"/>
      <c r="Q39" s="245"/>
      <c r="R39" s="245"/>
      <c r="S39" s="245"/>
      <c r="T39" s="206"/>
      <c r="U39" s="206"/>
      <c r="V39" s="206"/>
      <c r="W39" s="206"/>
      <c r="X39" s="206"/>
      <c r="Y39" s="206"/>
      <c r="Z39" s="171"/>
      <c r="AA39" s="171"/>
      <c r="AB39" s="171"/>
      <c r="AC39" s="171"/>
    </row>
    <row r="40" spans="1:29" ht="15.75" customHeight="1" x14ac:dyDescent="0.25">
      <c r="A40" s="176"/>
      <c r="B40" s="176"/>
      <c r="C40" s="176"/>
      <c r="D40" s="188"/>
      <c r="E40" s="188"/>
      <c r="F40" s="188"/>
      <c r="G40" s="188"/>
      <c r="H40" s="188"/>
      <c r="I40" s="187"/>
      <c r="J40" s="188"/>
      <c r="K40" s="188"/>
      <c r="L40" s="188"/>
      <c r="M40" s="188"/>
      <c r="N40" s="247"/>
      <c r="O40" s="245"/>
      <c r="P40" s="245"/>
      <c r="Q40" s="245"/>
      <c r="R40" s="245"/>
      <c r="S40" s="245"/>
      <c r="T40" s="206"/>
      <c r="U40" s="206"/>
      <c r="V40" s="206"/>
      <c r="W40" s="206"/>
      <c r="X40" s="206"/>
      <c r="Y40" s="206"/>
      <c r="Z40" s="171"/>
      <c r="AA40" s="171"/>
      <c r="AB40" s="171"/>
      <c r="AC40" s="171"/>
    </row>
    <row r="41" spans="1:29" ht="15.75" customHeight="1" x14ac:dyDescent="0.25">
      <c r="A41" s="176"/>
      <c r="B41" s="176"/>
      <c r="C41" s="176"/>
      <c r="D41" s="176"/>
      <c r="E41" s="176"/>
      <c r="F41" s="188"/>
      <c r="G41" s="187"/>
      <c r="H41" s="188"/>
      <c r="I41" s="187"/>
      <c r="J41" s="188"/>
      <c r="K41" s="188"/>
      <c r="L41" s="188"/>
      <c r="M41" s="188"/>
      <c r="N41" s="188"/>
      <c r="O41" s="245"/>
      <c r="P41" s="245"/>
      <c r="Q41" s="245"/>
      <c r="R41" s="245"/>
      <c r="S41" s="245"/>
      <c r="T41" s="206"/>
      <c r="U41" s="206"/>
      <c r="V41" s="206"/>
      <c r="W41" s="206"/>
      <c r="X41" s="206"/>
      <c r="Y41" s="206"/>
      <c r="Z41" s="171"/>
      <c r="AA41" s="171"/>
      <c r="AB41" s="171"/>
      <c r="AC41" s="171"/>
    </row>
    <row r="42" spans="1:29" ht="15.75" customHeight="1" x14ac:dyDescent="0.25">
      <c r="D42" s="182"/>
      <c r="E42" s="182"/>
      <c r="F42" s="182"/>
      <c r="G42" s="182"/>
      <c r="H42" s="182"/>
      <c r="I42" s="184"/>
      <c r="J42" s="182"/>
      <c r="K42" s="182"/>
      <c r="L42" s="182"/>
      <c r="M42" s="182"/>
      <c r="N42" s="176"/>
      <c r="O42" s="245"/>
      <c r="P42" s="245"/>
      <c r="Q42" s="245"/>
      <c r="R42" s="245"/>
      <c r="S42" s="245"/>
      <c r="T42" s="206"/>
      <c r="U42" s="206"/>
      <c r="V42" s="206"/>
      <c r="W42" s="206"/>
      <c r="X42" s="206"/>
      <c r="Y42" s="206"/>
      <c r="Z42" s="171"/>
      <c r="AA42" s="171"/>
      <c r="AB42" s="171"/>
      <c r="AC42" s="171"/>
    </row>
    <row r="43" spans="1:29" ht="15.75" customHeight="1" x14ac:dyDescent="0.25">
      <c r="D43" s="182"/>
      <c r="E43" s="182"/>
      <c r="F43" s="182"/>
      <c r="G43" s="182"/>
      <c r="H43" s="182"/>
      <c r="I43" s="184"/>
      <c r="J43" s="182"/>
      <c r="K43" s="182"/>
      <c r="L43" s="182"/>
      <c r="M43" s="182"/>
      <c r="N43" s="176"/>
      <c r="O43" s="245"/>
      <c r="P43" s="245"/>
      <c r="Q43" s="245"/>
      <c r="R43" s="245"/>
      <c r="S43" s="245"/>
      <c r="T43" s="206"/>
      <c r="U43" s="206"/>
      <c r="V43" s="206"/>
      <c r="W43" s="206"/>
      <c r="X43" s="206"/>
      <c r="Y43" s="206"/>
      <c r="Z43" s="171"/>
      <c r="AA43" s="171"/>
      <c r="AB43" s="171"/>
      <c r="AC43" s="171"/>
    </row>
    <row r="44" spans="1:29" ht="15.75" customHeight="1" x14ac:dyDescent="0.25">
      <c r="A44" s="188"/>
      <c r="B44" s="188"/>
      <c r="C44" s="188"/>
      <c r="D44" s="188"/>
      <c r="E44" s="188"/>
      <c r="F44" s="188"/>
      <c r="G44" s="188"/>
      <c r="H44" s="188"/>
      <c r="I44" s="188"/>
      <c r="J44" s="188"/>
      <c r="K44" s="188"/>
      <c r="L44" s="188"/>
      <c r="M44" s="188"/>
      <c r="N44" s="188"/>
      <c r="O44" s="245"/>
      <c r="P44" s="245"/>
      <c r="Q44" s="245"/>
      <c r="R44" s="245"/>
      <c r="S44" s="245"/>
      <c r="T44" s="206"/>
      <c r="U44" s="206"/>
      <c r="V44" s="206"/>
      <c r="W44" s="206"/>
      <c r="X44" s="206"/>
      <c r="Y44" s="206"/>
      <c r="Z44" s="171"/>
      <c r="AA44" s="171"/>
      <c r="AB44" s="171"/>
      <c r="AC44" s="171"/>
    </row>
    <row r="45" spans="1:29" x14ac:dyDescent="0.25">
      <c r="A45" s="188"/>
      <c r="B45" s="188"/>
      <c r="C45" s="188"/>
      <c r="D45" s="188"/>
      <c r="E45" s="188"/>
      <c r="F45" s="188"/>
      <c r="G45" s="188"/>
      <c r="H45" s="188"/>
      <c r="I45" s="188"/>
      <c r="J45" s="188"/>
      <c r="K45" s="188"/>
      <c r="L45" s="188"/>
      <c r="M45" s="188"/>
      <c r="N45" s="188"/>
      <c r="O45" s="245"/>
      <c r="P45" s="245"/>
      <c r="Q45" s="245"/>
      <c r="R45" s="245"/>
      <c r="S45" s="245"/>
      <c r="T45" s="206"/>
      <c r="U45" s="206"/>
      <c r="V45" s="206"/>
      <c r="W45" s="206"/>
      <c r="X45" s="206"/>
      <c r="Y45" s="206"/>
      <c r="Z45" s="171"/>
      <c r="AA45" s="171"/>
      <c r="AB45" s="171"/>
      <c r="AC45" s="171"/>
    </row>
    <row r="46" spans="1:29" x14ac:dyDescent="0.25">
      <c r="N46" s="176"/>
      <c r="O46" s="245"/>
      <c r="P46" s="245"/>
      <c r="Q46" s="245"/>
      <c r="R46" s="245"/>
      <c r="S46" s="245"/>
      <c r="T46" s="206"/>
      <c r="U46" s="206"/>
      <c r="V46" s="206"/>
      <c r="W46" s="206"/>
      <c r="X46" s="206"/>
      <c r="Y46" s="206"/>
      <c r="Z46" s="171"/>
      <c r="AA46" s="171"/>
      <c r="AB46" s="171"/>
      <c r="AC46" s="171"/>
    </row>
    <row r="47" spans="1:29" x14ac:dyDescent="0.25">
      <c r="N47" s="176"/>
      <c r="O47" s="245"/>
      <c r="P47" s="245"/>
      <c r="Q47" s="245"/>
      <c r="R47" s="245"/>
      <c r="S47" s="245"/>
      <c r="T47" s="206"/>
      <c r="U47" s="206"/>
      <c r="V47" s="206"/>
      <c r="W47" s="206"/>
      <c r="X47" s="206"/>
      <c r="Y47" s="206"/>
      <c r="Z47" s="171"/>
      <c r="AA47" s="171"/>
      <c r="AB47" s="171"/>
      <c r="AC47" s="171"/>
    </row>
    <row r="48" spans="1:29" x14ac:dyDescent="0.25">
      <c r="N48" s="176"/>
      <c r="O48" s="245"/>
      <c r="P48" s="245"/>
      <c r="Q48" s="245"/>
      <c r="R48" s="245"/>
      <c r="S48" s="245"/>
      <c r="T48" s="206"/>
      <c r="U48" s="206"/>
      <c r="V48" s="206"/>
      <c r="W48" s="206"/>
      <c r="X48" s="206"/>
      <c r="Y48" s="206"/>
      <c r="Z48" s="171"/>
      <c r="AA48" s="171"/>
      <c r="AB48" s="171"/>
      <c r="AC48" s="171"/>
    </row>
    <row r="49" spans="14:29" x14ac:dyDescent="0.25">
      <c r="N49" s="176"/>
      <c r="O49" s="245"/>
      <c r="P49" s="245"/>
      <c r="Q49" s="245"/>
      <c r="R49" s="245"/>
      <c r="S49" s="245"/>
      <c r="T49" s="206"/>
      <c r="U49" s="206"/>
      <c r="V49" s="206"/>
      <c r="W49" s="206"/>
      <c r="X49" s="206"/>
      <c r="Y49" s="206"/>
      <c r="Z49" s="171"/>
      <c r="AA49" s="171"/>
      <c r="AB49" s="171"/>
      <c r="AC49" s="171"/>
    </row>
    <row r="50" spans="14:29" x14ac:dyDescent="0.25">
      <c r="N50" s="176"/>
      <c r="O50" s="245"/>
      <c r="P50" s="245"/>
      <c r="Q50" s="245"/>
      <c r="R50" s="245"/>
      <c r="S50" s="245"/>
      <c r="T50" s="206"/>
      <c r="U50" s="206"/>
      <c r="V50" s="206"/>
      <c r="W50" s="206"/>
      <c r="X50" s="206"/>
      <c r="Y50" s="206"/>
      <c r="Z50" s="171"/>
      <c r="AA50" s="171"/>
      <c r="AB50" s="171"/>
      <c r="AC50" s="171"/>
    </row>
    <row r="51" spans="14:29" x14ac:dyDescent="0.25">
      <c r="N51" s="176"/>
      <c r="O51" s="245"/>
      <c r="P51" s="245"/>
      <c r="Q51" s="245"/>
      <c r="R51" s="245"/>
      <c r="S51" s="245"/>
      <c r="T51" s="206"/>
      <c r="U51" s="206"/>
      <c r="V51" s="206"/>
      <c r="W51" s="206"/>
      <c r="X51" s="206"/>
      <c r="Y51" s="206"/>
      <c r="Z51" s="171"/>
      <c r="AA51" s="171"/>
      <c r="AB51" s="171"/>
      <c r="AC51" s="171"/>
    </row>
    <row r="52" spans="14:29" x14ac:dyDescent="0.25">
      <c r="N52" s="176"/>
      <c r="O52" s="245"/>
      <c r="P52" s="245"/>
      <c r="Q52" s="245"/>
      <c r="R52" s="245"/>
      <c r="S52" s="245"/>
      <c r="T52" s="206"/>
      <c r="U52" s="206"/>
      <c r="V52" s="206"/>
      <c r="W52" s="206"/>
      <c r="X52" s="206"/>
      <c r="Y52" s="206"/>
      <c r="Z52" s="171"/>
      <c r="AA52" s="171"/>
      <c r="AB52" s="171"/>
      <c r="AC52" s="171"/>
    </row>
    <row r="53" spans="14:29" x14ac:dyDescent="0.25">
      <c r="N53" s="176"/>
      <c r="O53" s="245"/>
      <c r="P53" s="245"/>
      <c r="Q53" s="245"/>
      <c r="R53" s="245"/>
      <c r="S53" s="245"/>
      <c r="T53" s="206"/>
      <c r="U53" s="206"/>
      <c r="V53" s="206"/>
      <c r="W53" s="206"/>
      <c r="X53" s="206"/>
      <c r="Y53" s="206"/>
      <c r="Z53" s="171"/>
      <c r="AA53" s="171"/>
      <c r="AB53" s="171"/>
      <c r="AC53" s="171"/>
    </row>
    <row r="54" spans="14:29" x14ac:dyDescent="0.25">
      <c r="N54" s="176"/>
      <c r="O54" s="245"/>
      <c r="P54" s="245"/>
      <c r="Q54" s="245"/>
      <c r="R54" s="245"/>
      <c r="S54" s="245"/>
      <c r="T54" s="206"/>
      <c r="U54" s="206"/>
      <c r="V54" s="206"/>
      <c r="W54" s="206"/>
      <c r="X54" s="206"/>
      <c r="Y54" s="206"/>
      <c r="Z54" s="171"/>
      <c r="AA54" s="171"/>
      <c r="AB54" s="171"/>
      <c r="AC54" s="171"/>
    </row>
    <row r="55" spans="14:29" x14ac:dyDescent="0.25">
      <c r="N55" s="176"/>
      <c r="O55" s="245"/>
      <c r="P55" s="245"/>
      <c r="Q55" s="245"/>
      <c r="R55" s="245"/>
      <c r="S55" s="245"/>
      <c r="T55" s="206"/>
      <c r="U55" s="206"/>
      <c r="V55" s="206"/>
      <c r="W55" s="206"/>
      <c r="X55" s="206"/>
      <c r="Y55" s="206"/>
      <c r="Z55" s="171"/>
      <c r="AA55" s="171"/>
      <c r="AB55" s="171"/>
      <c r="AC55" s="171"/>
    </row>
    <row r="56" spans="14:29" x14ac:dyDescent="0.25">
      <c r="N56" s="176"/>
      <c r="O56" s="245"/>
      <c r="P56" s="245"/>
      <c r="Q56" s="245"/>
      <c r="R56" s="245"/>
      <c r="S56" s="245"/>
      <c r="T56" s="206"/>
      <c r="U56" s="206"/>
      <c r="V56" s="206"/>
      <c r="W56" s="206"/>
      <c r="X56" s="206"/>
      <c r="Y56" s="206"/>
      <c r="Z56" s="171"/>
      <c r="AA56" s="171"/>
      <c r="AB56" s="171"/>
      <c r="AC56" s="171"/>
    </row>
    <row r="57" spans="14:29" x14ac:dyDescent="0.25">
      <c r="O57" s="206"/>
      <c r="P57" s="206"/>
      <c r="Q57" s="206"/>
      <c r="R57" s="206"/>
      <c r="S57" s="206"/>
      <c r="T57" s="206"/>
      <c r="U57" s="206"/>
      <c r="V57" s="206"/>
      <c r="W57" s="206"/>
      <c r="X57" s="206"/>
      <c r="Y57" s="206"/>
      <c r="Z57" s="171"/>
      <c r="AA57" s="171"/>
      <c r="AB57" s="171"/>
      <c r="AC57" s="171"/>
    </row>
    <row r="58" spans="14:29" x14ac:dyDescent="0.25">
      <c r="O58" s="206"/>
      <c r="P58" s="206"/>
      <c r="Q58" s="206"/>
      <c r="R58" s="206"/>
      <c r="S58" s="206"/>
      <c r="T58" s="206"/>
      <c r="U58" s="206"/>
      <c r="V58" s="206"/>
      <c r="W58" s="206"/>
      <c r="X58" s="206"/>
      <c r="Y58" s="206"/>
      <c r="Z58" s="171"/>
      <c r="AA58" s="171"/>
      <c r="AB58" s="171"/>
      <c r="AC58" s="171"/>
    </row>
    <row r="59" spans="14:29" x14ac:dyDescent="0.25">
      <c r="O59" s="206"/>
      <c r="P59" s="206"/>
      <c r="Q59" s="206"/>
      <c r="R59" s="206"/>
      <c r="S59" s="206"/>
      <c r="T59" s="206"/>
      <c r="U59" s="206"/>
      <c r="V59" s="206"/>
      <c r="W59" s="206"/>
      <c r="X59" s="206"/>
      <c r="Y59" s="206"/>
      <c r="Z59" s="171"/>
      <c r="AA59" s="171"/>
      <c r="AB59" s="171"/>
      <c r="AC59" s="171"/>
    </row>
    <row r="60" spans="14:29" x14ac:dyDescent="0.25">
      <c r="O60" s="206"/>
      <c r="P60" s="206"/>
      <c r="Q60" s="206"/>
      <c r="R60" s="206"/>
      <c r="S60" s="206"/>
      <c r="T60" s="206"/>
      <c r="U60" s="206"/>
      <c r="V60" s="206"/>
      <c r="W60" s="206"/>
      <c r="X60" s="206"/>
      <c r="Y60" s="206"/>
      <c r="Z60" s="171"/>
      <c r="AA60" s="171"/>
      <c r="AB60" s="171"/>
      <c r="AC60" s="171"/>
    </row>
    <row r="61" spans="14:29" x14ac:dyDescent="0.25">
      <c r="O61" s="206"/>
      <c r="P61" s="206"/>
      <c r="Q61" s="206"/>
      <c r="R61" s="206"/>
      <c r="S61" s="206"/>
      <c r="T61" s="206"/>
      <c r="U61" s="206"/>
      <c r="V61" s="206"/>
      <c r="W61" s="206"/>
      <c r="X61" s="206"/>
      <c r="Y61" s="206"/>
      <c r="Z61" s="171"/>
      <c r="AA61" s="171"/>
      <c r="AB61" s="171"/>
      <c r="AC61" s="171"/>
    </row>
    <row r="62" spans="14:29" x14ac:dyDescent="0.25">
      <c r="O62" s="206"/>
      <c r="P62" s="206"/>
      <c r="Q62" s="206"/>
      <c r="R62" s="206"/>
      <c r="S62" s="206"/>
      <c r="T62" s="206"/>
      <c r="U62" s="206"/>
      <c r="V62" s="206"/>
      <c r="W62" s="206"/>
      <c r="X62" s="206"/>
      <c r="Y62" s="206"/>
      <c r="Z62" s="171"/>
      <c r="AA62" s="171"/>
      <c r="AB62" s="171"/>
      <c r="AC62" s="171"/>
    </row>
    <row r="63" spans="14:29" x14ac:dyDescent="0.25">
      <c r="O63" s="206"/>
      <c r="P63" s="206"/>
      <c r="Q63" s="206"/>
      <c r="R63" s="206"/>
      <c r="S63" s="206"/>
      <c r="T63" s="206"/>
      <c r="U63" s="206"/>
      <c r="V63" s="206"/>
      <c r="W63" s="206"/>
      <c r="X63" s="206"/>
      <c r="Y63" s="206"/>
      <c r="Z63" s="171"/>
      <c r="AA63" s="171"/>
      <c r="AB63" s="171"/>
      <c r="AC63" s="171"/>
    </row>
    <row r="64" spans="14:29" x14ac:dyDescent="0.25">
      <c r="O64" s="206"/>
      <c r="P64" s="206"/>
      <c r="Q64" s="206"/>
      <c r="R64" s="206"/>
      <c r="S64" s="206"/>
      <c r="T64" s="206"/>
      <c r="U64" s="206"/>
      <c r="V64" s="206"/>
      <c r="W64" s="206"/>
      <c r="X64" s="206"/>
      <c r="Y64" s="206"/>
      <c r="Z64" s="171"/>
      <c r="AA64" s="171"/>
      <c r="AB64" s="171"/>
      <c r="AC64" s="171"/>
    </row>
    <row r="65" spans="15:29" x14ac:dyDescent="0.25">
      <c r="O65" s="206"/>
      <c r="P65" s="206"/>
      <c r="Q65" s="206"/>
      <c r="R65" s="206"/>
      <c r="S65" s="206"/>
      <c r="T65" s="206"/>
      <c r="U65" s="206"/>
      <c r="V65" s="206"/>
      <c r="W65" s="206"/>
      <c r="X65" s="206"/>
      <c r="Y65" s="206"/>
      <c r="Z65" s="171"/>
      <c r="AA65" s="171"/>
      <c r="AB65" s="171"/>
      <c r="AC65" s="171"/>
    </row>
    <row r="66" spans="15:29" x14ac:dyDescent="0.25">
      <c r="O66" s="206"/>
      <c r="P66" s="206"/>
      <c r="Q66" s="206"/>
      <c r="R66" s="206"/>
      <c r="S66" s="206"/>
      <c r="T66" s="206"/>
      <c r="U66" s="206"/>
      <c r="V66" s="206"/>
      <c r="W66" s="206"/>
      <c r="X66" s="206"/>
      <c r="Y66" s="206"/>
      <c r="Z66" s="171"/>
      <c r="AA66" s="171"/>
      <c r="AB66" s="171"/>
      <c r="AC66" s="171"/>
    </row>
    <row r="67" spans="15:29" x14ac:dyDescent="0.25">
      <c r="O67" s="206"/>
      <c r="P67" s="206"/>
      <c r="Q67" s="206"/>
      <c r="R67" s="206"/>
      <c r="S67" s="206"/>
      <c r="T67" s="206"/>
      <c r="U67" s="206"/>
      <c r="V67" s="206"/>
      <c r="W67" s="206"/>
      <c r="X67" s="206"/>
      <c r="Y67" s="206"/>
      <c r="Z67" s="171"/>
      <c r="AA67" s="171"/>
      <c r="AB67" s="171"/>
      <c r="AC67" s="171"/>
    </row>
    <row r="68" spans="15:29" x14ac:dyDescent="0.25">
      <c r="O68" s="206"/>
      <c r="P68" s="206"/>
      <c r="Q68" s="206"/>
      <c r="R68" s="206"/>
      <c r="S68" s="206"/>
      <c r="T68" s="206"/>
      <c r="U68" s="206"/>
      <c r="V68" s="206"/>
      <c r="W68" s="206"/>
      <c r="X68" s="206"/>
      <c r="Y68" s="206"/>
      <c r="Z68" s="171"/>
      <c r="AA68" s="171"/>
      <c r="AB68" s="171"/>
      <c r="AC68" s="171"/>
    </row>
    <row r="69" spans="15:29" x14ac:dyDescent="0.25">
      <c r="O69" s="171"/>
      <c r="P69" s="171"/>
      <c r="Q69" s="171"/>
      <c r="R69" s="171"/>
      <c r="S69" s="171"/>
      <c r="T69" s="171"/>
      <c r="U69" s="171"/>
      <c r="V69" s="171"/>
      <c r="W69" s="171"/>
      <c r="X69" s="171"/>
      <c r="Y69" s="171"/>
      <c r="Z69" s="171"/>
      <c r="AA69" s="171"/>
      <c r="AB69" s="171"/>
      <c r="AC69" s="171"/>
    </row>
    <row r="70" spans="15:29" x14ac:dyDescent="0.25">
      <c r="O70" s="171"/>
      <c r="P70" s="171"/>
      <c r="Q70" s="171"/>
      <c r="R70" s="171"/>
      <c r="S70" s="171"/>
      <c r="T70" s="171"/>
      <c r="U70" s="171"/>
      <c r="V70" s="171"/>
      <c r="W70" s="171"/>
      <c r="X70" s="171"/>
      <c r="Y70" s="171"/>
      <c r="Z70" s="171"/>
      <c r="AA70" s="171"/>
      <c r="AB70" s="171"/>
      <c r="AC70" s="171"/>
    </row>
    <row r="71" spans="15:29" x14ac:dyDescent="0.25">
      <c r="O71" s="171"/>
      <c r="P71" s="171"/>
      <c r="Q71" s="171"/>
      <c r="R71" s="171"/>
      <c r="S71" s="171"/>
      <c r="T71" s="171"/>
      <c r="U71" s="171"/>
      <c r="V71" s="171"/>
      <c r="W71" s="171"/>
      <c r="X71" s="171"/>
      <c r="Y71" s="171"/>
      <c r="Z71" s="171"/>
      <c r="AA71" s="171"/>
      <c r="AB71" s="171"/>
      <c r="AC71" s="171"/>
    </row>
    <row r="72" spans="15:29" x14ac:dyDescent="0.25">
      <c r="O72" s="171"/>
      <c r="P72" s="171"/>
      <c r="Q72" s="171"/>
      <c r="R72" s="171"/>
      <c r="S72" s="171"/>
      <c r="T72" s="171"/>
      <c r="U72" s="171"/>
      <c r="V72" s="171"/>
      <c r="W72" s="171"/>
      <c r="X72" s="171"/>
      <c r="Y72" s="171"/>
      <c r="Z72" s="171"/>
      <c r="AA72" s="171"/>
      <c r="AB72" s="171"/>
      <c r="AC72" s="171"/>
    </row>
    <row r="73" spans="15:29" x14ac:dyDescent="0.25">
      <c r="O73" s="171"/>
      <c r="P73" s="171"/>
      <c r="Q73" s="171"/>
      <c r="R73" s="171"/>
      <c r="S73" s="171"/>
      <c r="T73" s="171"/>
      <c r="U73" s="171"/>
      <c r="V73" s="171"/>
      <c r="W73" s="171"/>
      <c r="X73" s="171"/>
      <c r="Y73" s="171"/>
      <c r="Z73" s="171"/>
      <c r="AA73" s="171"/>
      <c r="AB73" s="171"/>
      <c r="AC73" s="171"/>
    </row>
    <row r="74" spans="15:29" x14ac:dyDescent="0.25">
      <c r="O74" s="171"/>
      <c r="P74" s="171"/>
      <c r="Q74" s="171"/>
      <c r="R74" s="171"/>
      <c r="S74" s="171"/>
      <c r="T74" s="171"/>
      <c r="U74" s="171"/>
      <c r="V74" s="171"/>
      <c r="W74" s="171"/>
      <c r="X74" s="171"/>
      <c r="Y74" s="171"/>
      <c r="Z74" s="171"/>
      <c r="AA74" s="171"/>
      <c r="AB74" s="171"/>
      <c r="AC74" s="171"/>
    </row>
    <row r="75" spans="15:29" x14ac:dyDescent="0.25">
      <c r="O75" s="171"/>
      <c r="P75" s="171"/>
      <c r="Q75" s="171"/>
      <c r="R75" s="171"/>
      <c r="S75" s="171"/>
      <c r="T75" s="171"/>
      <c r="U75" s="171"/>
      <c r="V75" s="171"/>
      <c r="W75" s="171"/>
      <c r="X75" s="171"/>
      <c r="Y75" s="171"/>
      <c r="Z75" s="171"/>
      <c r="AA75" s="171"/>
      <c r="AB75" s="171"/>
      <c r="AC75" s="171"/>
    </row>
    <row r="76" spans="15:29" x14ac:dyDescent="0.25">
      <c r="O76" s="171"/>
      <c r="P76" s="171"/>
      <c r="Q76" s="171"/>
      <c r="R76" s="171"/>
      <c r="S76" s="171"/>
      <c r="T76" s="171"/>
      <c r="U76" s="171"/>
      <c r="V76" s="171"/>
      <c r="W76" s="171"/>
      <c r="X76" s="171"/>
      <c r="Y76" s="171"/>
      <c r="Z76" s="171"/>
      <c r="AA76" s="171"/>
      <c r="AB76" s="171"/>
      <c r="AC76" s="171"/>
    </row>
    <row r="77" spans="15:29" x14ac:dyDescent="0.25">
      <c r="O77" s="171"/>
      <c r="P77" s="171"/>
      <c r="Q77" s="171"/>
      <c r="R77" s="171"/>
      <c r="S77" s="171"/>
      <c r="T77" s="171"/>
      <c r="U77" s="171"/>
      <c r="V77" s="171"/>
      <c r="W77" s="171"/>
      <c r="X77" s="171"/>
      <c r="Y77" s="171"/>
      <c r="Z77" s="171"/>
      <c r="AA77" s="171"/>
      <c r="AB77" s="171"/>
      <c r="AC77" s="171"/>
    </row>
    <row r="78" spans="15:29" x14ac:dyDescent="0.25">
      <c r="O78" s="171"/>
      <c r="P78" s="171"/>
      <c r="Q78" s="171"/>
      <c r="R78" s="171"/>
      <c r="S78" s="171"/>
      <c r="T78" s="171"/>
      <c r="U78" s="171"/>
      <c r="V78" s="171"/>
      <c r="W78" s="171"/>
      <c r="X78" s="171"/>
      <c r="Y78" s="171"/>
      <c r="Z78" s="171"/>
      <c r="AA78" s="171"/>
      <c r="AB78" s="171"/>
      <c r="AC78" s="171"/>
    </row>
    <row r="79" spans="15:29" x14ac:dyDescent="0.25">
      <c r="O79" s="171"/>
      <c r="P79" s="171"/>
      <c r="Q79" s="171"/>
      <c r="R79" s="171"/>
      <c r="S79" s="171"/>
      <c r="T79" s="171"/>
      <c r="U79" s="171"/>
      <c r="V79" s="171"/>
      <c r="W79" s="171"/>
      <c r="X79" s="171"/>
      <c r="Y79" s="171"/>
      <c r="Z79" s="171"/>
      <c r="AA79" s="171"/>
      <c r="AB79" s="171"/>
      <c r="AC79" s="171"/>
    </row>
    <row r="80" spans="15:29" x14ac:dyDescent="0.25">
      <c r="O80" s="171"/>
      <c r="P80" s="171"/>
      <c r="Q80" s="171"/>
      <c r="R80" s="171"/>
      <c r="S80" s="171"/>
      <c r="T80" s="171"/>
      <c r="U80" s="171"/>
      <c r="V80" s="171"/>
      <c r="W80" s="171"/>
      <c r="X80" s="171"/>
      <c r="Y80" s="171"/>
      <c r="Z80" s="171"/>
      <c r="AA80" s="171"/>
      <c r="AB80" s="171"/>
      <c r="AC80" s="171"/>
    </row>
    <row r="81" spans="15:29" x14ac:dyDescent="0.25">
      <c r="O81" s="171"/>
      <c r="P81" s="171"/>
      <c r="Q81" s="171"/>
      <c r="R81" s="171"/>
      <c r="S81" s="171"/>
      <c r="T81" s="171"/>
      <c r="U81" s="171"/>
      <c r="V81" s="171"/>
      <c r="W81" s="171"/>
      <c r="X81" s="171"/>
      <c r="Y81" s="171"/>
      <c r="Z81" s="171"/>
      <c r="AA81" s="171"/>
      <c r="AB81" s="171"/>
      <c r="AC81" s="171"/>
    </row>
    <row r="82" spans="15:29" x14ac:dyDescent="0.25">
      <c r="O82" s="171"/>
      <c r="P82" s="171"/>
      <c r="Q82" s="171"/>
      <c r="R82" s="171"/>
      <c r="S82" s="171"/>
      <c r="T82" s="171"/>
      <c r="U82" s="171"/>
      <c r="V82" s="171"/>
      <c r="W82" s="171"/>
      <c r="X82" s="171"/>
      <c r="Y82" s="171"/>
      <c r="Z82" s="171"/>
      <c r="AA82" s="171"/>
      <c r="AB82" s="171"/>
      <c r="AC82" s="171"/>
    </row>
    <row r="83" spans="15:29" x14ac:dyDescent="0.25">
      <c r="O83" s="171"/>
      <c r="P83" s="171"/>
      <c r="Q83" s="171"/>
      <c r="R83" s="171"/>
      <c r="S83" s="171"/>
      <c r="T83" s="171"/>
      <c r="U83" s="171"/>
      <c r="V83" s="171"/>
      <c r="W83" s="171"/>
      <c r="X83" s="171"/>
      <c r="Y83" s="171"/>
      <c r="Z83" s="171"/>
      <c r="AA83" s="171"/>
      <c r="AB83" s="171"/>
      <c r="AC83" s="171"/>
    </row>
    <row r="84" spans="15:29" x14ac:dyDescent="0.25">
      <c r="O84" s="171"/>
      <c r="P84" s="171"/>
      <c r="Q84" s="171"/>
      <c r="R84" s="171"/>
      <c r="S84" s="171"/>
      <c r="T84" s="171"/>
      <c r="U84" s="171"/>
      <c r="V84" s="171"/>
      <c r="W84" s="171"/>
      <c r="X84" s="171"/>
      <c r="Y84" s="171"/>
      <c r="Z84" s="171"/>
      <c r="AA84" s="171"/>
      <c r="AB84" s="171"/>
      <c r="AC84" s="171"/>
    </row>
  </sheetData>
  <mergeCells count="1">
    <mergeCell ref="A3:C3"/>
  </mergeCells>
  <printOptions horizontalCentered="1" verticalCentered="1"/>
  <pageMargins left="0.39370078740157483" right="0.39370078740157483" top="0.19685039370078741" bottom="0.19685039370078741" header="0" footer="0"/>
  <pageSetup scale="5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7C0"/>
    <pageSetUpPr fitToPage="1"/>
  </sheetPr>
  <dimension ref="A1:Y45"/>
  <sheetViews>
    <sheetView showGridLines="0" showZeros="0" zoomScaleSheetLayoutView="86" workbookViewId="0">
      <pane ySplit="3" topLeftCell="A4" activePane="bottomLeft" state="frozen"/>
      <selection pane="bottomLeft" activeCell="A2" sqref="A2"/>
    </sheetView>
  </sheetViews>
  <sheetFormatPr baseColWidth="10" defaultColWidth="12.5703125" defaultRowHeight="15" x14ac:dyDescent="0.25"/>
  <cols>
    <col min="1" max="1" width="3.5703125" style="169" customWidth="1"/>
    <col min="2" max="2" width="3.140625" style="169" customWidth="1"/>
    <col min="3" max="3" width="53.5703125" style="169" customWidth="1"/>
    <col min="4" max="8" width="12.7109375" style="169" customWidth="1"/>
    <col min="9" max="9" width="12.7109375" style="171" customWidth="1"/>
    <col min="10" max="15" width="12.7109375" style="169" customWidth="1"/>
    <col min="16" max="16384" width="12.5703125" style="169"/>
  </cols>
  <sheetData>
    <row r="1" spans="1:17" ht="15.75" customHeight="1" x14ac:dyDescent="0.25">
      <c r="A1" s="174" t="s">
        <v>1131</v>
      </c>
      <c r="C1" s="174"/>
      <c r="D1" s="174"/>
      <c r="E1" s="174"/>
      <c r="I1" s="248"/>
      <c r="P1" s="174" t="s">
        <v>716</v>
      </c>
    </row>
    <row r="2" spans="1:17" ht="15.75" customHeight="1" thickBot="1" x14ac:dyDescent="0.3">
      <c r="A2" s="175" t="s">
        <v>785</v>
      </c>
      <c r="C2" s="174"/>
      <c r="D2" s="174"/>
      <c r="E2" s="174"/>
      <c r="F2" s="174"/>
      <c r="G2" s="174"/>
      <c r="H2" s="174"/>
      <c r="I2" s="248"/>
      <c r="J2" s="249"/>
      <c r="K2" s="250"/>
      <c r="L2" s="242"/>
      <c r="M2" s="249"/>
      <c r="N2" s="251"/>
    </row>
    <row r="3" spans="1:17" ht="18.75" customHeight="1" thickBot="1" x14ac:dyDescent="0.3">
      <c r="A3" s="378" t="s">
        <v>361</v>
      </c>
      <c r="B3" s="378"/>
      <c r="C3" s="378"/>
      <c r="D3" s="194">
        <v>2000</v>
      </c>
      <c r="E3" s="194">
        <v>2001</v>
      </c>
      <c r="F3" s="194">
        <v>2002</v>
      </c>
      <c r="G3" s="194">
        <v>2003</v>
      </c>
      <c r="H3" s="194">
        <v>2004</v>
      </c>
      <c r="I3" s="194">
        <v>2005</v>
      </c>
      <c r="J3" s="194">
        <v>2006</v>
      </c>
      <c r="K3" s="194">
        <v>2007</v>
      </c>
      <c r="L3" s="194">
        <v>2008</v>
      </c>
      <c r="M3" s="194">
        <v>2009</v>
      </c>
      <c r="N3" s="194">
        <v>2010</v>
      </c>
      <c r="O3" s="194">
        <v>2011</v>
      </c>
      <c r="P3" s="194" t="s">
        <v>1132</v>
      </c>
    </row>
    <row r="4" spans="1:17" ht="6.75" customHeight="1" x14ac:dyDescent="0.25">
      <c r="A4" s="179"/>
      <c r="B4" s="179"/>
      <c r="C4" s="179"/>
      <c r="D4" s="179"/>
      <c r="E4" s="179"/>
    </row>
    <row r="5" spans="1:17" ht="15.75" customHeight="1" x14ac:dyDescent="0.25">
      <c r="A5" s="179" t="s">
        <v>1133</v>
      </c>
      <c r="B5" s="179"/>
      <c r="C5" s="179"/>
      <c r="D5" s="252">
        <f>SUM(D7,D10,D21,D25)</f>
        <v>647.5</v>
      </c>
      <c r="E5" s="252">
        <f t="shared" ref="E5:O5" si="0">SUM(E7,E10,E21,E25)</f>
        <v>660.2</v>
      </c>
      <c r="F5" s="252">
        <f t="shared" si="0"/>
        <v>747.1</v>
      </c>
      <c r="G5" s="252">
        <f t="shared" si="0"/>
        <v>663</v>
      </c>
      <c r="H5" s="252">
        <f t="shared" si="0"/>
        <v>887.81999999999994</v>
      </c>
      <c r="I5" s="252">
        <f t="shared" si="0"/>
        <v>891.9</v>
      </c>
      <c r="J5" s="252">
        <f t="shared" si="0"/>
        <v>1137.3</v>
      </c>
      <c r="K5" s="252">
        <f t="shared" si="0"/>
        <v>1396.94</v>
      </c>
      <c r="L5" s="252">
        <f t="shared" si="0"/>
        <v>1620.35</v>
      </c>
      <c r="M5" s="252">
        <f t="shared" si="0"/>
        <v>1667.7</v>
      </c>
      <c r="N5" s="252">
        <f t="shared" si="0"/>
        <v>2121.8000000000002</v>
      </c>
      <c r="O5" s="252">
        <f t="shared" si="0"/>
        <v>3095.9</v>
      </c>
      <c r="P5" s="252">
        <f t="shared" ref="P5" si="1">SUM(P7,P10,P21,P25)</f>
        <v>3426.3</v>
      </c>
      <c r="Q5" s="222"/>
    </row>
    <row r="6" spans="1:17" ht="7.5" customHeight="1" x14ac:dyDescent="0.25">
      <c r="A6" s="179"/>
      <c r="B6" s="179"/>
      <c r="C6" s="179"/>
      <c r="D6" s="252"/>
      <c r="E6" s="252"/>
      <c r="F6" s="252"/>
      <c r="G6" s="252"/>
      <c r="H6" s="252"/>
      <c r="I6" s="252"/>
      <c r="J6" s="252"/>
      <c r="K6" s="252"/>
      <c r="L6" s="252"/>
      <c r="M6" s="252"/>
      <c r="N6" s="252"/>
      <c r="O6" s="252"/>
      <c r="P6" s="252"/>
    </row>
    <row r="7" spans="1:17" ht="15.75" customHeight="1" x14ac:dyDescent="0.25">
      <c r="A7" s="224"/>
      <c r="B7" s="225" t="s">
        <v>305</v>
      </c>
      <c r="C7" s="224"/>
      <c r="D7" s="253">
        <f>SUM(D8:D9)</f>
        <v>0</v>
      </c>
      <c r="E7" s="253">
        <f t="shared" ref="E7:O7" si="2">SUM(E8:E9)</f>
        <v>0</v>
      </c>
      <c r="F7" s="253">
        <f t="shared" si="2"/>
        <v>0</v>
      </c>
      <c r="G7" s="253">
        <f t="shared" si="2"/>
        <v>0</v>
      </c>
      <c r="H7" s="253">
        <f t="shared" si="2"/>
        <v>0</v>
      </c>
      <c r="I7" s="253">
        <f t="shared" si="2"/>
        <v>0</v>
      </c>
      <c r="J7" s="253">
        <f t="shared" si="2"/>
        <v>1.5</v>
      </c>
      <c r="K7" s="253">
        <f t="shared" si="2"/>
        <v>1.32</v>
      </c>
      <c r="L7" s="253">
        <f t="shared" si="2"/>
        <v>36.200000000000003</v>
      </c>
      <c r="M7" s="253">
        <f t="shared" si="2"/>
        <v>36.9</v>
      </c>
      <c r="N7" s="253">
        <f t="shared" si="2"/>
        <v>40.900000000000006</v>
      </c>
      <c r="O7" s="253">
        <f t="shared" si="2"/>
        <v>48.4</v>
      </c>
      <c r="P7" s="253">
        <f t="shared" ref="P7" si="3">SUM(P8:P9)</f>
        <v>51.5</v>
      </c>
    </row>
    <row r="8" spans="1:17" ht="15.75" customHeight="1" x14ac:dyDescent="0.25">
      <c r="A8" s="212"/>
      <c r="B8" s="176" t="s">
        <v>610</v>
      </c>
      <c r="C8" s="212"/>
      <c r="D8" s="254">
        <v>0</v>
      </c>
      <c r="E8" s="254">
        <v>0</v>
      </c>
      <c r="F8" s="254">
        <v>0</v>
      </c>
      <c r="G8" s="254">
        <v>0</v>
      </c>
      <c r="H8" s="254">
        <v>0</v>
      </c>
      <c r="I8" s="254">
        <v>0</v>
      </c>
      <c r="J8" s="254">
        <v>0</v>
      </c>
      <c r="K8" s="254">
        <v>0</v>
      </c>
      <c r="L8" s="254">
        <v>35.200000000000003</v>
      </c>
      <c r="M8" s="254">
        <v>35.4</v>
      </c>
      <c r="N8" s="254">
        <v>38.700000000000003</v>
      </c>
      <c r="O8" s="254">
        <v>45.4</v>
      </c>
      <c r="P8" s="254">
        <v>49.5</v>
      </c>
    </row>
    <row r="9" spans="1:17" ht="15.75" customHeight="1" x14ac:dyDescent="0.25">
      <c r="A9" s="176"/>
      <c r="B9" s="176" t="s">
        <v>592</v>
      </c>
      <c r="C9" s="255"/>
      <c r="D9" s="254">
        <v>0</v>
      </c>
      <c r="E9" s="254">
        <v>0</v>
      </c>
      <c r="F9" s="254">
        <v>0</v>
      </c>
      <c r="G9" s="254">
        <v>0</v>
      </c>
      <c r="H9" s="254">
        <v>0</v>
      </c>
      <c r="I9" s="254">
        <v>0</v>
      </c>
      <c r="J9" s="254">
        <v>1.5</v>
      </c>
      <c r="K9" s="254">
        <v>1.32</v>
      </c>
      <c r="L9" s="254">
        <v>1</v>
      </c>
      <c r="M9" s="254">
        <v>1.5</v>
      </c>
      <c r="N9" s="254">
        <v>2.2000000000000002</v>
      </c>
      <c r="O9" s="254">
        <v>3</v>
      </c>
      <c r="P9" s="254">
        <v>2</v>
      </c>
    </row>
    <row r="10" spans="1:17" ht="15.75" customHeight="1" x14ac:dyDescent="0.25">
      <c r="A10" s="197"/>
      <c r="B10" s="225" t="s">
        <v>1134</v>
      </c>
      <c r="C10" s="256"/>
      <c r="D10" s="257">
        <f>SUM(D11:D20)</f>
        <v>30.9</v>
      </c>
      <c r="E10" s="257">
        <f t="shared" ref="E10:O10" si="4">SUM(E11:E20)</f>
        <v>29.8</v>
      </c>
      <c r="F10" s="257">
        <f t="shared" si="4"/>
        <v>29.1</v>
      </c>
      <c r="G10" s="257">
        <f t="shared" si="4"/>
        <v>30.900000000000002</v>
      </c>
      <c r="H10" s="257">
        <f t="shared" si="4"/>
        <v>35.799999999999997</v>
      </c>
      <c r="I10" s="257">
        <f t="shared" si="4"/>
        <v>84.999999999999986</v>
      </c>
      <c r="J10" s="257">
        <f t="shared" si="4"/>
        <v>145.9</v>
      </c>
      <c r="K10" s="257">
        <f t="shared" si="4"/>
        <v>148.5</v>
      </c>
      <c r="L10" s="257">
        <f t="shared" si="4"/>
        <v>174.05</v>
      </c>
      <c r="M10" s="257">
        <f t="shared" si="4"/>
        <v>174</v>
      </c>
      <c r="N10" s="257">
        <f t="shared" si="4"/>
        <v>204.09999999999997</v>
      </c>
      <c r="O10" s="257">
        <f t="shared" si="4"/>
        <v>443.3</v>
      </c>
      <c r="P10" s="257">
        <f t="shared" ref="P10" si="5">SUM(P11:P20)</f>
        <v>510</v>
      </c>
    </row>
    <row r="11" spans="1:17" ht="15.75" customHeight="1" x14ac:dyDescent="0.25">
      <c r="A11" s="176"/>
      <c r="B11" s="176" t="s">
        <v>788</v>
      </c>
      <c r="C11" s="258"/>
      <c r="D11" s="259">
        <v>30.9</v>
      </c>
      <c r="E11" s="259">
        <v>29.8</v>
      </c>
      <c r="F11" s="259">
        <v>29.1</v>
      </c>
      <c r="G11" s="259">
        <v>30.900000000000002</v>
      </c>
      <c r="H11" s="259">
        <v>35.799999999999997</v>
      </c>
      <c r="I11" s="259">
        <v>0</v>
      </c>
      <c r="J11" s="259">
        <v>61</v>
      </c>
      <c r="K11" s="259">
        <v>63.7</v>
      </c>
      <c r="L11" s="259">
        <v>60.8</v>
      </c>
      <c r="M11" s="259">
        <v>62.300000000000004</v>
      </c>
      <c r="N11" s="259">
        <v>55.7</v>
      </c>
      <c r="O11" s="259">
        <v>72.900000000000006</v>
      </c>
      <c r="P11" s="259">
        <v>97.5</v>
      </c>
    </row>
    <row r="12" spans="1:17" ht="15.75" customHeight="1" x14ac:dyDescent="0.25">
      <c r="A12" s="176"/>
      <c r="B12" s="176" t="s">
        <v>603</v>
      </c>
      <c r="C12" s="258"/>
      <c r="D12" s="259">
        <v>0</v>
      </c>
      <c r="E12" s="259">
        <v>0</v>
      </c>
      <c r="F12" s="259">
        <v>0</v>
      </c>
      <c r="G12" s="259">
        <v>0</v>
      </c>
      <c r="H12" s="259">
        <v>0</v>
      </c>
      <c r="I12" s="259">
        <v>22.4</v>
      </c>
      <c r="J12" s="259">
        <v>21.5</v>
      </c>
      <c r="K12" s="259">
        <v>29.1</v>
      </c>
      <c r="L12" s="259">
        <v>31.1</v>
      </c>
      <c r="M12" s="259">
        <v>29.2</v>
      </c>
      <c r="N12" s="259">
        <v>38.9</v>
      </c>
      <c r="O12" s="259">
        <v>55</v>
      </c>
      <c r="P12" s="259">
        <v>67.3</v>
      </c>
    </row>
    <row r="13" spans="1:17" ht="15.75" customHeight="1" x14ac:dyDescent="0.25">
      <c r="A13" s="176"/>
      <c r="B13" s="176" t="s">
        <v>604</v>
      </c>
      <c r="C13" s="258"/>
      <c r="D13" s="254">
        <v>0</v>
      </c>
      <c r="E13" s="254">
        <v>0</v>
      </c>
      <c r="F13" s="254">
        <v>0</v>
      </c>
      <c r="G13" s="254">
        <v>0</v>
      </c>
      <c r="H13" s="254">
        <v>0</v>
      </c>
      <c r="I13" s="254">
        <v>29.7</v>
      </c>
      <c r="J13" s="254">
        <v>37.9</v>
      </c>
      <c r="K13" s="254">
        <v>33.6</v>
      </c>
      <c r="L13" s="254">
        <v>56</v>
      </c>
      <c r="M13" s="254">
        <v>52</v>
      </c>
      <c r="N13" s="254">
        <v>75.3</v>
      </c>
      <c r="O13" s="254">
        <v>245.5</v>
      </c>
      <c r="P13" s="254">
        <v>285.89999999999998</v>
      </c>
    </row>
    <row r="14" spans="1:17" ht="15.75" customHeight="1" x14ac:dyDescent="0.25">
      <c r="A14" s="176"/>
      <c r="B14" s="176" t="s">
        <v>605</v>
      </c>
      <c r="C14" s="258"/>
      <c r="D14" s="254">
        <v>0</v>
      </c>
      <c r="E14" s="254">
        <v>0</v>
      </c>
      <c r="F14" s="254">
        <v>0</v>
      </c>
      <c r="G14" s="254">
        <v>0</v>
      </c>
      <c r="H14" s="254">
        <v>0</v>
      </c>
      <c r="I14" s="254">
        <v>0</v>
      </c>
      <c r="J14" s="254">
        <v>0</v>
      </c>
      <c r="K14" s="254">
        <v>0.2</v>
      </c>
      <c r="L14" s="254">
        <v>0</v>
      </c>
      <c r="M14" s="254">
        <v>0.2</v>
      </c>
      <c r="N14" s="254">
        <v>0</v>
      </c>
      <c r="O14" s="254">
        <v>0.3</v>
      </c>
      <c r="P14" s="254">
        <v>0.1</v>
      </c>
    </row>
    <row r="15" spans="1:17" ht="15.75" customHeight="1" x14ac:dyDescent="0.25">
      <c r="A15" s="176"/>
      <c r="B15" s="176" t="s">
        <v>789</v>
      </c>
      <c r="C15" s="258"/>
      <c r="D15" s="254">
        <v>0</v>
      </c>
      <c r="E15" s="254">
        <v>0</v>
      </c>
      <c r="F15" s="254">
        <v>0</v>
      </c>
      <c r="G15" s="254">
        <v>0</v>
      </c>
      <c r="H15" s="254">
        <v>0</v>
      </c>
      <c r="I15" s="254">
        <v>0</v>
      </c>
      <c r="J15" s="254">
        <v>0.7</v>
      </c>
      <c r="K15" s="254">
        <v>0</v>
      </c>
      <c r="L15" s="254">
        <v>0.6</v>
      </c>
      <c r="M15" s="254">
        <v>4.4000000000000004</v>
      </c>
      <c r="N15" s="254">
        <v>0</v>
      </c>
      <c r="O15" s="254">
        <v>0</v>
      </c>
      <c r="P15" s="254">
        <v>0</v>
      </c>
      <c r="Q15" s="222"/>
    </row>
    <row r="16" spans="1:17" ht="15.75" customHeight="1" x14ac:dyDescent="0.25">
      <c r="A16" s="176"/>
      <c r="B16" s="176" t="s">
        <v>606</v>
      </c>
      <c r="C16" s="258"/>
      <c r="D16" s="254">
        <v>0</v>
      </c>
      <c r="E16" s="254">
        <v>0</v>
      </c>
      <c r="F16" s="254">
        <v>0</v>
      </c>
      <c r="G16" s="254">
        <v>0</v>
      </c>
      <c r="H16" s="254">
        <v>0</v>
      </c>
      <c r="I16" s="254">
        <v>0</v>
      </c>
      <c r="J16" s="254">
        <v>0</v>
      </c>
      <c r="K16" s="254">
        <v>1.5</v>
      </c>
      <c r="L16" s="254">
        <v>1.7</v>
      </c>
      <c r="M16" s="254">
        <v>1.8</v>
      </c>
      <c r="N16" s="254">
        <v>0.6</v>
      </c>
      <c r="O16" s="254">
        <v>0.7</v>
      </c>
      <c r="P16" s="254">
        <v>0.8</v>
      </c>
    </row>
    <row r="17" spans="1:25" ht="15.75" customHeight="1" x14ac:dyDescent="0.25">
      <c r="A17" s="176"/>
      <c r="B17" s="176" t="s">
        <v>593</v>
      </c>
      <c r="C17" s="258"/>
      <c r="D17" s="254">
        <v>0</v>
      </c>
      <c r="E17" s="254">
        <v>0</v>
      </c>
      <c r="F17" s="254">
        <v>0</v>
      </c>
      <c r="G17" s="254">
        <v>0</v>
      </c>
      <c r="H17" s="254">
        <v>0</v>
      </c>
      <c r="I17" s="254">
        <v>4.4000000000000004</v>
      </c>
      <c r="J17" s="254">
        <v>8.6</v>
      </c>
      <c r="K17" s="254">
        <v>8.6999999999999993</v>
      </c>
      <c r="L17" s="254">
        <v>8.8000000000000007</v>
      </c>
      <c r="M17" s="254">
        <v>6</v>
      </c>
      <c r="N17" s="254">
        <v>4.0999999999999996</v>
      </c>
      <c r="O17" s="254">
        <v>4.3</v>
      </c>
      <c r="P17" s="254">
        <v>5.7</v>
      </c>
    </row>
    <row r="18" spans="1:25" ht="15.75" customHeight="1" x14ac:dyDescent="0.25">
      <c r="A18" s="176"/>
      <c r="B18" s="176" t="s">
        <v>607</v>
      </c>
      <c r="C18" s="258"/>
      <c r="D18" s="254">
        <v>0</v>
      </c>
      <c r="E18" s="254">
        <v>0</v>
      </c>
      <c r="F18" s="254">
        <v>0</v>
      </c>
      <c r="G18" s="254">
        <v>0</v>
      </c>
      <c r="H18" s="254">
        <v>0</v>
      </c>
      <c r="I18" s="254">
        <v>24.2</v>
      </c>
      <c r="J18" s="254">
        <v>11.7</v>
      </c>
      <c r="K18" s="254">
        <v>5.7</v>
      </c>
      <c r="L18" s="254">
        <v>8.8000000000000007</v>
      </c>
      <c r="M18" s="254">
        <v>14.3</v>
      </c>
      <c r="N18" s="254">
        <v>24</v>
      </c>
      <c r="O18" s="254">
        <v>58.2</v>
      </c>
      <c r="P18" s="254">
        <v>45.1</v>
      </c>
    </row>
    <row r="19" spans="1:25" ht="15.75" customHeight="1" x14ac:dyDescent="0.25">
      <c r="A19" s="176"/>
      <c r="B19" s="176" t="s">
        <v>608</v>
      </c>
      <c r="C19" s="258"/>
      <c r="D19" s="260">
        <v>0</v>
      </c>
      <c r="E19" s="260">
        <v>0</v>
      </c>
      <c r="F19" s="260">
        <v>0</v>
      </c>
      <c r="G19" s="260">
        <v>0</v>
      </c>
      <c r="H19" s="260">
        <v>0</v>
      </c>
      <c r="I19" s="260">
        <v>0.5</v>
      </c>
      <c r="J19" s="260">
        <v>0.2</v>
      </c>
      <c r="K19" s="260">
        <v>0.1</v>
      </c>
      <c r="L19" s="260">
        <v>0.75</v>
      </c>
      <c r="M19" s="260">
        <v>0.2</v>
      </c>
      <c r="N19" s="260">
        <v>0.2</v>
      </c>
      <c r="O19" s="260">
        <v>0.3</v>
      </c>
      <c r="P19" s="260">
        <v>0.2</v>
      </c>
      <c r="Q19" s="222"/>
    </row>
    <row r="20" spans="1:25" ht="15.75" customHeight="1" x14ac:dyDescent="0.25">
      <c r="A20" s="176"/>
      <c r="B20" s="176" t="s">
        <v>609</v>
      </c>
      <c r="C20" s="258"/>
      <c r="D20" s="260">
        <v>0</v>
      </c>
      <c r="E20" s="260">
        <v>0</v>
      </c>
      <c r="F20" s="260">
        <v>0</v>
      </c>
      <c r="G20" s="260">
        <v>0</v>
      </c>
      <c r="H20" s="260">
        <v>0</v>
      </c>
      <c r="I20" s="260">
        <v>3.8</v>
      </c>
      <c r="J20" s="260">
        <v>4.3</v>
      </c>
      <c r="K20" s="260">
        <v>5.9</v>
      </c>
      <c r="L20" s="260">
        <v>5.5</v>
      </c>
      <c r="M20" s="260">
        <v>3.6</v>
      </c>
      <c r="N20" s="260">
        <v>5.3</v>
      </c>
      <c r="O20" s="260">
        <v>6.1</v>
      </c>
      <c r="P20" s="260">
        <v>7.4</v>
      </c>
    </row>
    <row r="21" spans="1:25" ht="15.75" customHeight="1" x14ac:dyDescent="0.25">
      <c r="A21" s="197"/>
      <c r="B21" s="225" t="s">
        <v>306</v>
      </c>
      <c r="C21" s="195"/>
      <c r="D21" s="253">
        <f>SUM(D22:D24)</f>
        <v>0</v>
      </c>
      <c r="E21" s="253">
        <f t="shared" ref="E21:O21" si="6">SUM(E22:E24)</f>
        <v>0</v>
      </c>
      <c r="F21" s="253">
        <f t="shared" si="6"/>
        <v>0</v>
      </c>
      <c r="G21" s="253">
        <f t="shared" si="6"/>
        <v>0</v>
      </c>
      <c r="H21" s="253">
        <f t="shared" si="6"/>
        <v>6.5</v>
      </c>
      <c r="I21" s="253">
        <f t="shared" si="6"/>
        <v>6.6</v>
      </c>
      <c r="J21" s="253">
        <f t="shared" si="6"/>
        <v>26.799999999999997</v>
      </c>
      <c r="K21" s="253">
        <f t="shared" si="6"/>
        <v>36.22</v>
      </c>
      <c r="L21" s="253">
        <f t="shared" si="6"/>
        <v>30.1</v>
      </c>
      <c r="M21" s="253">
        <f t="shared" si="6"/>
        <v>29.300000000000004</v>
      </c>
      <c r="N21" s="253">
        <f t="shared" si="6"/>
        <v>29.000000000000004</v>
      </c>
      <c r="O21" s="253">
        <f t="shared" si="6"/>
        <v>66.199999999999989</v>
      </c>
      <c r="P21" s="253">
        <f t="shared" ref="P21" si="7">SUM(P22:P24)</f>
        <v>104.69999999999999</v>
      </c>
    </row>
    <row r="22" spans="1:25" ht="15.75" customHeight="1" x14ac:dyDescent="0.25">
      <c r="A22" s="176"/>
      <c r="B22" s="176" t="s">
        <v>790</v>
      </c>
      <c r="C22" s="176"/>
      <c r="D22" s="254">
        <v>0</v>
      </c>
      <c r="E22" s="254">
        <v>0</v>
      </c>
      <c r="F22" s="254">
        <v>0</v>
      </c>
      <c r="G22" s="254">
        <v>0</v>
      </c>
      <c r="H22" s="254">
        <v>0</v>
      </c>
      <c r="I22" s="254">
        <v>0</v>
      </c>
      <c r="J22" s="254">
        <v>0.9</v>
      </c>
      <c r="K22" s="254">
        <v>0.7</v>
      </c>
      <c r="L22" s="254">
        <v>0.8</v>
      </c>
      <c r="M22" s="254">
        <v>0.9</v>
      </c>
      <c r="N22" s="254">
        <v>0.7</v>
      </c>
      <c r="O22" s="254">
        <v>1.7</v>
      </c>
      <c r="P22" s="254">
        <v>2.2999999999999998</v>
      </c>
    </row>
    <row r="23" spans="1:25" ht="15.75" customHeight="1" x14ac:dyDescent="0.25">
      <c r="A23" s="176"/>
      <c r="B23" s="176" t="s">
        <v>791</v>
      </c>
      <c r="C23" s="176"/>
      <c r="D23" s="254">
        <v>0</v>
      </c>
      <c r="E23" s="254">
        <v>0</v>
      </c>
      <c r="F23" s="254">
        <v>0</v>
      </c>
      <c r="G23" s="254">
        <v>0</v>
      </c>
      <c r="H23" s="254">
        <v>0</v>
      </c>
      <c r="I23" s="254">
        <v>0.5</v>
      </c>
      <c r="J23" s="254">
        <v>10.4</v>
      </c>
      <c r="K23" s="254">
        <v>0.9</v>
      </c>
      <c r="L23" s="254">
        <v>1</v>
      </c>
      <c r="M23" s="254">
        <v>1.2</v>
      </c>
      <c r="N23" s="254">
        <v>1.5</v>
      </c>
      <c r="O23" s="254">
        <v>29.2</v>
      </c>
      <c r="P23" s="254">
        <v>54.9</v>
      </c>
    </row>
    <row r="24" spans="1:25" ht="15.75" customHeight="1" x14ac:dyDescent="0.25">
      <c r="A24" s="176"/>
      <c r="B24" s="176" t="s">
        <v>792</v>
      </c>
      <c r="C24" s="176"/>
      <c r="D24" s="254">
        <v>0</v>
      </c>
      <c r="E24" s="254">
        <v>0</v>
      </c>
      <c r="F24" s="254">
        <v>0</v>
      </c>
      <c r="G24" s="254">
        <v>0</v>
      </c>
      <c r="H24" s="254">
        <v>6.5</v>
      </c>
      <c r="I24" s="254">
        <v>6.1</v>
      </c>
      <c r="J24" s="254">
        <v>15.499999999999998</v>
      </c>
      <c r="K24" s="254">
        <v>34.619999999999997</v>
      </c>
      <c r="L24" s="254">
        <v>28.3</v>
      </c>
      <c r="M24" s="254">
        <v>27.200000000000003</v>
      </c>
      <c r="N24" s="254">
        <v>26.800000000000004</v>
      </c>
      <c r="O24" s="254">
        <v>35.299999999999997</v>
      </c>
      <c r="P24" s="254">
        <v>47.5</v>
      </c>
    </row>
    <row r="25" spans="1:25" ht="15.75" customHeight="1" x14ac:dyDescent="0.25">
      <c r="A25" s="195"/>
      <c r="B25" s="225" t="s">
        <v>591</v>
      </c>
      <c r="C25" s="197"/>
      <c r="D25" s="253">
        <f>SUM(D26:D29)</f>
        <v>616.6</v>
      </c>
      <c r="E25" s="253">
        <f t="shared" ref="E25:O25" si="8">SUM(E26:E29)</f>
        <v>630.40000000000009</v>
      </c>
      <c r="F25" s="253">
        <f t="shared" si="8"/>
        <v>718</v>
      </c>
      <c r="G25" s="253">
        <f t="shared" si="8"/>
        <v>632.1</v>
      </c>
      <c r="H25" s="253">
        <f t="shared" si="8"/>
        <v>845.52</v>
      </c>
      <c r="I25" s="253">
        <f t="shared" si="8"/>
        <v>800.3</v>
      </c>
      <c r="J25" s="253">
        <f t="shared" si="8"/>
        <v>963.1</v>
      </c>
      <c r="K25" s="253">
        <f t="shared" si="8"/>
        <v>1210.9000000000001</v>
      </c>
      <c r="L25" s="253">
        <f t="shared" si="8"/>
        <v>1380</v>
      </c>
      <c r="M25" s="253">
        <f t="shared" si="8"/>
        <v>1427.5</v>
      </c>
      <c r="N25" s="253">
        <f t="shared" si="8"/>
        <v>1847.8</v>
      </c>
      <c r="O25" s="253">
        <f t="shared" si="8"/>
        <v>2538</v>
      </c>
      <c r="P25" s="253">
        <f t="shared" ref="P25" si="9">SUM(P26:P29)</f>
        <v>2760.1000000000004</v>
      </c>
    </row>
    <row r="26" spans="1:25" ht="15.75" customHeight="1" x14ac:dyDescent="0.25">
      <c r="A26" s="176"/>
      <c r="B26" s="216" t="s">
        <v>594</v>
      </c>
      <c r="C26" s="176"/>
      <c r="D26" s="254">
        <v>0</v>
      </c>
      <c r="E26" s="254">
        <v>0</v>
      </c>
      <c r="F26" s="254">
        <v>0</v>
      </c>
      <c r="G26" s="254">
        <v>0</v>
      </c>
      <c r="H26" s="254">
        <v>71.52</v>
      </c>
      <c r="I26" s="254">
        <v>63.2</v>
      </c>
      <c r="J26" s="254">
        <v>66.400000000000006</v>
      </c>
      <c r="K26" s="254">
        <v>78.099999999999994</v>
      </c>
      <c r="L26" s="254">
        <v>79.2</v>
      </c>
      <c r="M26" s="254">
        <v>63.6</v>
      </c>
      <c r="N26" s="254">
        <v>112.4</v>
      </c>
      <c r="O26" s="254">
        <v>126</v>
      </c>
      <c r="P26" s="254">
        <v>162.6</v>
      </c>
    </row>
    <row r="27" spans="1:25" ht="15.75" customHeight="1" x14ac:dyDescent="0.25">
      <c r="A27" s="176"/>
      <c r="B27" s="216" t="s">
        <v>1135</v>
      </c>
      <c r="C27" s="176"/>
      <c r="D27" s="254">
        <v>0</v>
      </c>
      <c r="E27" s="254">
        <v>0</v>
      </c>
      <c r="F27" s="254">
        <v>0</v>
      </c>
      <c r="G27" s="254">
        <v>0</v>
      </c>
      <c r="H27" s="254">
        <v>0</v>
      </c>
      <c r="I27" s="254">
        <v>0</v>
      </c>
      <c r="J27" s="254">
        <v>178.6</v>
      </c>
      <c r="K27" s="254">
        <v>282.3</v>
      </c>
      <c r="L27" s="254">
        <v>439.6</v>
      </c>
      <c r="M27" s="254">
        <v>614.20000000000005</v>
      </c>
      <c r="N27" s="254">
        <v>697.7</v>
      </c>
      <c r="O27" s="254">
        <v>772.3</v>
      </c>
      <c r="P27" s="254">
        <v>832.9</v>
      </c>
    </row>
    <row r="28" spans="1:25" ht="15.75" customHeight="1" x14ac:dyDescent="0.25">
      <c r="A28" s="176"/>
      <c r="B28" s="216" t="s">
        <v>595</v>
      </c>
      <c r="C28" s="176"/>
      <c r="D28" s="254">
        <v>354.3</v>
      </c>
      <c r="E28" s="254">
        <v>339.3</v>
      </c>
      <c r="F28" s="254">
        <v>398.3</v>
      </c>
      <c r="G28" s="254">
        <v>469.5</v>
      </c>
      <c r="H28" s="254">
        <v>556.20000000000005</v>
      </c>
      <c r="I28" s="254">
        <v>535</v>
      </c>
      <c r="J28" s="254">
        <v>520</v>
      </c>
      <c r="K28" s="254">
        <v>613.20000000000005</v>
      </c>
      <c r="L28" s="254">
        <v>675.3</v>
      </c>
      <c r="M28" s="254">
        <v>569.6</v>
      </c>
      <c r="N28" s="254">
        <v>646.4</v>
      </c>
      <c r="O28" s="254">
        <v>811.7</v>
      </c>
      <c r="P28" s="254">
        <v>839.9</v>
      </c>
    </row>
    <row r="29" spans="1:25" ht="15.75" customHeight="1" thickBot="1" x14ac:dyDescent="0.3">
      <c r="A29" s="190"/>
      <c r="B29" s="261" t="s">
        <v>793</v>
      </c>
      <c r="C29" s="190"/>
      <c r="D29" s="262">
        <v>262.3</v>
      </c>
      <c r="E29" s="262">
        <v>291.10000000000002</v>
      </c>
      <c r="F29" s="262">
        <v>319.7</v>
      </c>
      <c r="G29" s="262">
        <v>162.6</v>
      </c>
      <c r="H29" s="262">
        <v>217.8</v>
      </c>
      <c r="I29" s="262">
        <v>202.09999999999997</v>
      </c>
      <c r="J29" s="262">
        <v>198.1</v>
      </c>
      <c r="K29" s="262">
        <v>237.3</v>
      </c>
      <c r="L29" s="262">
        <v>185.90000000000009</v>
      </c>
      <c r="M29" s="262">
        <v>180.10000000000002</v>
      </c>
      <c r="N29" s="262">
        <v>391.29999999999995</v>
      </c>
      <c r="O29" s="262">
        <v>828</v>
      </c>
      <c r="P29" s="262">
        <v>924.7</v>
      </c>
      <c r="Q29" s="171"/>
      <c r="R29" s="171"/>
      <c r="S29" s="171"/>
      <c r="T29" s="171"/>
      <c r="U29" s="171"/>
      <c r="V29" s="171"/>
      <c r="W29" s="171"/>
      <c r="X29" s="171"/>
      <c r="Y29" s="169">
        <f>+'Cuadro I-3'!N27+'Cuadro I-4'!N26+'Cuadro I-5'!N11+'Cuadro I-5'!N10</f>
        <v>1201.4000000000001</v>
      </c>
    </row>
    <row r="30" spans="1:25" ht="14.25" customHeight="1" x14ac:dyDescent="0.25">
      <c r="A30" s="263" t="s">
        <v>974</v>
      </c>
      <c r="B30" s="216"/>
      <c r="C30" s="176" t="s">
        <v>1047</v>
      </c>
      <c r="D30" s="263"/>
      <c r="E30" s="263"/>
      <c r="F30" s="263"/>
      <c r="G30" s="263"/>
      <c r="H30" s="263"/>
      <c r="I30" s="263"/>
      <c r="J30" s="263"/>
      <c r="K30" s="263"/>
      <c r="L30" s="263"/>
      <c r="M30" s="263"/>
      <c r="N30" s="263"/>
      <c r="O30" s="171"/>
      <c r="P30" s="171"/>
      <c r="Q30" s="171"/>
      <c r="R30" s="171"/>
      <c r="S30" s="171"/>
      <c r="T30" s="171"/>
      <c r="U30" s="171"/>
      <c r="V30" s="171"/>
      <c r="W30" s="171"/>
      <c r="X30" s="171"/>
    </row>
    <row r="31" spans="1:25" ht="14.25" customHeight="1" x14ac:dyDescent="0.25">
      <c r="A31" s="263" t="s">
        <v>982</v>
      </c>
      <c r="C31" s="185" t="s">
        <v>994</v>
      </c>
      <c r="D31" s="171"/>
      <c r="E31" s="171"/>
      <c r="F31" s="171"/>
      <c r="G31" s="171"/>
      <c r="H31" s="171"/>
      <c r="J31" s="171"/>
      <c r="K31" s="171"/>
      <c r="L31" s="171"/>
      <c r="M31" s="171"/>
      <c r="N31" s="171"/>
      <c r="O31" s="171"/>
      <c r="P31" s="171"/>
      <c r="Q31" s="171"/>
      <c r="R31" s="171"/>
      <c r="S31" s="171"/>
      <c r="T31" s="171"/>
      <c r="U31" s="171"/>
      <c r="V31" s="171"/>
      <c r="W31" s="171"/>
      <c r="X31" s="171"/>
      <c r="Y31" s="169">
        <f t="shared" ref="Y31" si="10">+X31+1</f>
        <v>1</v>
      </c>
    </row>
    <row r="32" spans="1:25" ht="14.25" customHeight="1" x14ac:dyDescent="0.25">
      <c r="A32" s="263" t="s">
        <v>983</v>
      </c>
      <c r="C32" s="263" t="s">
        <v>1002</v>
      </c>
      <c r="D32" s="171"/>
      <c r="E32" s="171"/>
      <c r="F32" s="171"/>
      <c r="G32" s="171"/>
      <c r="H32" s="171"/>
      <c r="J32" s="171"/>
      <c r="K32" s="171"/>
      <c r="L32" s="171"/>
      <c r="M32" s="171"/>
      <c r="N32" s="171"/>
      <c r="O32" s="171"/>
      <c r="P32" s="171"/>
      <c r="Q32" s="171"/>
      <c r="R32" s="171"/>
      <c r="S32" s="171"/>
      <c r="T32" s="171"/>
      <c r="U32" s="171"/>
      <c r="V32" s="171"/>
      <c r="W32" s="171"/>
      <c r="X32" s="171"/>
    </row>
    <row r="33" spans="1:24" ht="14.25" customHeight="1" x14ac:dyDescent="0.25">
      <c r="A33" s="263" t="s">
        <v>984</v>
      </c>
      <c r="C33" s="263" t="s">
        <v>1068</v>
      </c>
      <c r="D33" s="171"/>
      <c r="E33" s="171"/>
      <c r="F33" s="171"/>
      <c r="G33" s="171"/>
      <c r="H33" s="171"/>
      <c r="J33" s="171"/>
      <c r="K33" s="171"/>
      <c r="L33" s="171"/>
      <c r="M33" s="171"/>
      <c r="N33" s="171"/>
      <c r="O33" s="171"/>
      <c r="P33" s="171"/>
      <c r="Q33" s="171"/>
      <c r="R33" s="171"/>
      <c r="S33" s="171"/>
      <c r="T33" s="171"/>
      <c r="U33" s="171"/>
      <c r="V33" s="171"/>
      <c r="W33" s="171"/>
      <c r="X33" s="171"/>
    </row>
    <row r="34" spans="1:24" ht="14.25" customHeight="1" x14ac:dyDescent="0.25">
      <c r="A34" s="263" t="s">
        <v>985</v>
      </c>
      <c r="B34" s="171"/>
      <c r="C34" s="185" t="s">
        <v>1071</v>
      </c>
      <c r="D34" s="171"/>
      <c r="E34" s="171"/>
      <c r="F34" s="171"/>
      <c r="G34" s="171"/>
      <c r="H34" s="171"/>
      <c r="J34" s="171"/>
      <c r="K34" s="171"/>
      <c r="L34" s="171"/>
      <c r="M34" s="171"/>
      <c r="N34" s="171"/>
      <c r="O34" s="171"/>
      <c r="P34" s="171"/>
      <c r="Q34" s="171"/>
      <c r="R34" s="171"/>
      <c r="S34" s="171"/>
      <c r="T34" s="171"/>
      <c r="U34" s="171"/>
      <c r="V34" s="171"/>
      <c r="W34" s="171"/>
      <c r="X34" s="171"/>
    </row>
    <row r="35" spans="1:24" ht="14.25" customHeight="1" x14ac:dyDescent="0.25">
      <c r="A35" s="169" t="s">
        <v>973</v>
      </c>
      <c r="C35" s="169" t="s">
        <v>971</v>
      </c>
      <c r="D35" s="171"/>
      <c r="E35" s="171"/>
      <c r="F35" s="171"/>
      <c r="G35" s="171"/>
      <c r="H35" s="171"/>
      <c r="J35" s="171"/>
      <c r="K35" s="171"/>
      <c r="L35" s="171"/>
      <c r="M35" s="171"/>
      <c r="N35" s="171"/>
      <c r="O35" s="171"/>
      <c r="P35" s="171"/>
      <c r="Q35" s="171"/>
      <c r="R35" s="171"/>
      <c r="S35" s="171"/>
      <c r="T35" s="171"/>
      <c r="U35" s="171"/>
      <c r="V35" s="171"/>
      <c r="W35" s="171"/>
      <c r="X35" s="171"/>
    </row>
    <row r="36" spans="1:24" ht="14.25" customHeight="1" x14ac:dyDescent="0.25">
      <c r="C36" s="169" t="s">
        <v>1048</v>
      </c>
      <c r="D36" s="171"/>
      <c r="E36" s="171"/>
      <c r="F36" s="171"/>
      <c r="G36" s="171"/>
      <c r="H36" s="171"/>
      <c r="J36" s="171"/>
      <c r="K36" s="171"/>
      <c r="L36" s="171"/>
      <c r="M36" s="171"/>
      <c r="N36" s="171"/>
    </row>
    <row r="37" spans="1:24" ht="15.75" customHeight="1" x14ac:dyDescent="0.25"/>
    <row r="38" spans="1:24" ht="15.75" customHeight="1" x14ac:dyDescent="0.25"/>
    <row r="39" spans="1:24" ht="15.75" customHeight="1" x14ac:dyDescent="0.25">
      <c r="A39" s="176"/>
      <c r="B39" s="176"/>
      <c r="C39" s="176"/>
      <c r="D39" s="176"/>
      <c r="E39" s="176"/>
      <c r="F39" s="176"/>
      <c r="G39" s="176"/>
      <c r="H39" s="176"/>
      <c r="I39" s="185"/>
      <c r="J39" s="176"/>
      <c r="K39" s="176"/>
      <c r="L39" s="176"/>
      <c r="M39" s="176"/>
      <c r="N39" s="176"/>
    </row>
    <row r="40" spans="1:24" ht="15.75" customHeight="1" x14ac:dyDescent="0.25">
      <c r="A40" s="176"/>
      <c r="B40" s="176"/>
      <c r="C40" s="176"/>
      <c r="D40" s="176"/>
      <c r="E40" s="176"/>
      <c r="F40" s="176"/>
      <c r="G40" s="176"/>
      <c r="H40" s="176"/>
      <c r="I40" s="185"/>
      <c r="J40" s="176"/>
      <c r="K40" s="176"/>
      <c r="L40" s="176"/>
      <c r="M40" s="176"/>
      <c r="N40" s="176"/>
    </row>
    <row r="41" spans="1:24" ht="15.75" customHeight="1" x14ac:dyDescent="0.25">
      <c r="A41" s="176"/>
      <c r="B41" s="176"/>
      <c r="C41" s="176"/>
      <c r="D41" s="176"/>
      <c r="E41" s="176"/>
      <c r="F41" s="176"/>
      <c r="G41" s="176"/>
      <c r="H41" s="176"/>
      <c r="I41" s="185"/>
      <c r="J41" s="176"/>
      <c r="K41" s="176"/>
      <c r="L41" s="176"/>
      <c r="M41" s="176"/>
      <c r="N41" s="176"/>
    </row>
    <row r="42" spans="1:24" ht="15.75" customHeight="1" x14ac:dyDescent="0.25"/>
    <row r="43" spans="1:24" ht="15.75" customHeight="1" x14ac:dyDescent="0.25"/>
    <row r="44" spans="1:24" ht="15.75" customHeight="1" x14ac:dyDescent="0.25">
      <c r="I44" s="169"/>
    </row>
    <row r="45" spans="1:24" x14ac:dyDescent="0.25">
      <c r="I45" s="169"/>
    </row>
  </sheetData>
  <mergeCells count="1">
    <mergeCell ref="A3:C3"/>
  </mergeCells>
  <printOptions horizontalCentered="1" verticalCentered="1"/>
  <pageMargins left="0.59055118110236227" right="0.59055118110236227" top="0.19685039370078741" bottom="0.19685039370078741" header="0" footer="0"/>
  <pageSetup scale="56"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E17"/>
  <sheetViews>
    <sheetView showGridLines="0" showZeros="0" zoomScale="82" zoomScaleNormal="82" workbookViewId="0">
      <selection activeCell="I36" sqref="I36"/>
    </sheetView>
  </sheetViews>
  <sheetFormatPr baseColWidth="10" defaultColWidth="12.5703125" defaultRowHeight="12.75" x14ac:dyDescent="0.2"/>
  <cols>
    <col min="1" max="1" width="16.28515625" style="11" customWidth="1"/>
    <col min="2" max="4" width="17.85546875" style="11" customWidth="1"/>
    <col min="5" max="16384" width="12.5703125" style="11"/>
  </cols>
  <sheetData>
    <row r="1" spans="1:5" ht="15.75" customHeight="1" x14ac:dyDescent="0.25">
      <c r="A1" s="14" t="s">
        <v>596</v>
      </c>
      <c r="B1" s="14"/>
      <c r="C1" s="14"/>
    </row>
    <row r="2" spans="1:5" ht="20.100000000000001" customHeight="1" x14ac:dyDescent="0.25">
      <c r="A2" s="14" t="s">
        <v>654</v>
      </c>
      <c r="B2" s="14"/>
      <c r="C2" s="14"/>
    </row>
    <row r="3" spans="1:5" ht="20.100000000000001" customHeight="1" x14ac:dyDescent="0.25">
      <c r="A3" s="30" t="s">
        <v>588</v>
      </c>
      <c r="B3" s="14"/>
      <c r="C3" s="14"/>
    </row>
    <row r="4" spans="1:5" ht="29.25" customHeight="1" x14ac:dyDescent="0.2">
      <c r="A4" s="380" t="s">
        <v>639</v>
      </c>
      <c r="B4" s="387" t="s">
        <v>640</v>
      </c>
      <c r="C4" s="387"/>
      <c r="D4" s="387"/>
      <c r="E4" s="380" t="s">
        <v>644</v>
      </c>
    </row>
    <row r="5" spans="1:5" ht="20.25" customHeight="1" x14ac:dyDescent="0.25">
      <c r="A5" s="381"/>
      <c r="B5" s="111" t="s">
        <v>641</v>
      </c>
      <c r="C5" s="111" t="s">
        <v>642</v>
      </c>
      <c r="D5" s="111" t="s">
        <v>643</v>
      </c>
      <c r="E5" s="381"/>
    </row>
    <row r="6" spans="1:5" ht="18" customHeight="1" x14ac:dyDescent="0.25">
      <c r="A6" s="112">
        <v>2000</v>
      </c>
      <c r="B6" s="5"/>
      <c r="C6" s="5"/>
    </row>
    <row r="7" spans="1:5" ht="18" customHeight="1" x14ac:dyDescent="0.25">
      <c r="A7" s="112">
        <v>2001</v>
      </c>
      <c r="B7" s="5"/>
      <c r="C7" s="5"/>
    </row>
    <row r="8" spans="1:5" ht="18" customHeight="1" x14ac:dyDescent="0.25">
      <c r="A8" s="112">
        <v>2002</v>
      </c>
      <c r="B8" s="6"/>
      <c r="C8" s="6"/>
    </row>
    <row r="9" spans="1:5" ht="18" customHeight="1" x14ac:dyDescent="0.25">
      <c r="A9" s="112">
        <v>2003</v>
      </c>
      <c r="B9" s="6"/>
      <c r="C9" s="6"/>
    </row>
    <row r="10" spans="1:5" ht="18" customHeight="1" x14ac:dyDescent="0.2">
      <c r="A10" s="112">
        <v>2004</v>
      </c>
      <c r="B10" s="7"/>
      <c r="C10" s="7"/>
    </row>
    <row r="11" spans="1:5" ht="18" customHeight="1" x14ac:dyDescent="0.2">
      <c r="A11" s="112">
        <v>2005</v>
      </c>
      <c r="B11" s="7"/>
      <c r="C11" s="7"/>
    </row>
    <row r="12" spans="1:5" ht="18" customHeight="1" x14ac:dyDescent="0.2">
      <c r="A12" s="112">
        <v>2006</v>
      </c>
    </row>
    <row r="13" spans="1:5" ht="18" customHeight="1" x14ac:dyDescent="0.2">
      <c r="A13" s="112">
        <v>2007</v>
      </c>
    </row>
    <row r="14" spans="1:5" ht="18" customHeight="1" x14ac:dyDescent="0.2">
      <c r="A14" s="112">
        <v>2008</v>
      </c>
    </row>
    <row r="15" spans="1:5" ht="18" customHeight="1" x14ac:dyDescent="0.2">
      <c r="A15" s="112">
        <v>2009</v>
      </c>
      <c r="B15" s="16"/>
      <c r="C15" s="16"/>
      <c r="D15" s="16"/>
    </row>
    <row r="16" spans="1:5" ht="18" customHeight="1" x14ac:dyDescent="0.2">
      <c r="A16" s="113">
        <v>2010</v>
      </c>
      <c r="B16" s="86"/>
      <c r="C16" s="86"/>
      <c r="D16" s="86"/>
      <c r="E16" s="86"/>
    </row>
    <row r="17" spans="1:4" x14ac:dyDescent="0.2">
      <c r="A17" s="16"/>
      <c r="B17" s="16"/>
      <c r="C17" s="16"/>
      <c r="D17" s="16"/>
    </row>
  </sheetData>
  <mergeCells count="3">
    <mergeCell ref="B4:D4"/>
    <mergeCell ref="A4:A5"/>
    <mergeCell ref="E4:E5"/>
  </mergeCells>
  <printOptions horizontalCentered="1"/>
  <pageMargins left="0.59055118110236227" right="0.59055118110236227" top="0.59055118110236227" bottom="0.59055118110236227" header="0.51181102362204722" footer="0.51181102362204722"/>
  <pageSetup scale="9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10"/>
    <pageSetUpPr fitToPage="1"/>
  </sheetPr>
  <dimension ref="A1:L39"/>
  <sheetViews>
    <sheetView showGridLines="0" topLeftCell="A4" zoomScale="82" zoomScaleNormal="82" workbookViewId="0">
      <selection activeCell="A2" sqref="A2"/>
    </sheetView>
  </sheetViews>
  <sheetFormatPr baseColWidth="10" defaultColWidth="11.42578125" defaultRowHeight="15" x14ac:dyDescent="0.2"/>
  <cols>
    <col min="1" max="1" width="75.85546875" style="3" bestFit="1" customWidth="1"/>
    <col min="2" max="3" width="12.5703125" style="3" customWidth="1"/>
    <col min="4" max="16384" width="11.42578125" style="3"/>
  </cols>
  <sheetData>
    <row r="1" spans="1:12" ht="18" x14ac:dyDescent="0.25">
      <c r="A1" s="14" t="s">
        <v>598</v>
      </c>
      <c r="B1" s="14"/>
      <c r="C1" s="14"/>
    </row>
    <row r="2" spans="1:12" ht="18" x14ac:dyDescent="0.25">
      <c r="A2" s="14" t="s">
        <v>658</v>
      </c>
      <c r="B2" s="14"/>
      <c r="C2" s="14"/>
    </row>
    <row r="3" spans="1:12" ht="15.75" x14ac:dyDescent="0.25">
      <c r="A3" s="30" t="s">
        <v>588</v>
      </c>
      <c r="B3" s="30"/>
      <c r="C3" s="30"/>
    </row>
    <row r="4" spans="1:12" ht="27" customHeight="1" x14ac:dyDescent="0.2">
      <c r="A4" s="90" t="s">
        <v>361</v>
      </c>
      <c r="B4" s="90">
        <v>2000</v>
      </c>
      <c r="C4" s="90">
        <v>2001</v>
      </c>
      <c r="D4" s="85">
        <v>2002</v>
      </c>
      <c r="E4" s="85">
        <v>2003</v>
      </c>
      <c r="F4" s="85">
        <v>2004</v>
      </c>
      <c r="G4" s="85">
        <v>2005</v>
      </c>
      <c r="H4" s="85">
        <v>2006</v>
      </c>
      <c r="I4" s="85">
        <v>2007</v>
      </c>
      <c r="J4" s="85">
        <v>2008</v>
      </c>
      <c r="K4" s="85">
        <v>2009</v>
      </c>
      <c r="L4" s="85">
        <v>2010</v>
      </c>
    </row>
    <row r="5" spans="1:12" ht="10.5" customHeight="1" x14ac:dyDescent="0.2">
      <c r="A5" s="84"/>
      <c r="B5" s="84"/>
      <c r="C5" s="84"/>
      <c r="D5" s="89"/>
      <c r="E5" s="89"/>
      <c r="F5" s="89"/>
      <c r="G5" s="89"/>
      <c r="H5" s="89"/>
      <c r="I5" s="89"/>
      <c r="J5" s="89"/>
      <c r="K5" s="89"/>
      <c r="L5" s="89"/>
    </row>
    <row r="6" spans="1:12" ht="15.75" x14ac:dyDescent="0.25">
      <c r="A6" s="64" t="s">
        <v>597</v>
      </c>
      <c r="B6" s="64"/>
      <c r="C6" s="64"/>
    </row>
    <row r="7" spans="1:12" ht="7.5" customHeight="1" x14ac:dyDescent="0.25">
      <c r="A7" s="64"/>
      <c r="B7" s="64"/>
      <c r="C7" s="64"/>
    </row>
    <row r="8" spans="1:12" x14ac:dyDescent="0.2">
      <c r="A8" s="83" t="s">
        <v>260</v>
      </c>
      <c r="B8" s="83"/>
      <c r="C8" s="83"/>
    </row>
    <row r="9" spans="1:12" x14ac:dyDescent="0.2">
      <c r="A9" s="83" t="s">
        <v>261</v>
      </c>
      <c r="B9" s="83"/>
      <c r="C9" s="83"/>
    </row>
    <row r="10" spans="1:12" x14ac:dyDescent="0.2">
      <c r="A10" s="83" t="s">
        <v>262</v>
      </c>
      <c r="B10" s="83"/>
      <c r="C10" s="83"/>
    </row>
    <row r="11" spans="1:12" hidden="1" x14ac:dyDescent="0.2">
      <c r="A11" s="83" t="s">
        <v>263</v>
      </c>
      <c r="B11" s="83"/>
      <c r="C11" s="83"/>
    </row>
    <row r="12" spans="1:12" x14ac:dyDescent="0.2">
      <c r="A12" s="83" t="s">
        <v>268</v>
      </c>
      <c r="B12" s="83"/>
      <c r="C12" s="83"/>
    </row>
    <row r="13" spans="1:12" x14ac:dyDescent="0.2">
      <c r="A13" s="83" t="s">
        <v>266</v>
      </c>
      <c r="B13" s="83"/>
      <c r="C13" s="83"/>
    </row>
    <row r="14" spans="1:12" x14ac:dyDescent="0.2">
      <c r="A14" s="83" t="s">
        <v>267</v>
      </c>
      <c r="B14" s="83"/>
      <c r="C14" s="83"/>
    </row>
    <row r="15" spans="1:12" x14ac:dyDescent="0.2">
      <c r="A15" s="83" t="s">
        <v>538</v>
      </c>
      <c r="B15" s="83"/>
      <c r="C15" s="83"/>
    </row>
    <row r="16" spans="1:12" x14ac:dyDescent="0.2">
      <c r="A16" s="83" t="s">
        <v>33</v>
      </c>
      <c r="B16" s="83"/>
      <c r="C16" s="83"/>
    </row>
    <row r="17" spans="1:11" x14ac:dyDescent="0.2">
      <c r="A17" s="83" t="s">
        <v>205</v>
      </c>
      <c r="B17" s="83"/>
      <c r="C17" s="83"/>
    </row>
    <row r="18" spans="1:11" x14ac:dyDescent="0.2">
      <c r="A18" s="83" t="s">
        <v>36</v>
      </c>
      <c r="B18" s="83"/>
      <c r="C18" s="83"/>
    </row>
    <row r="19" spans="1:11" x14ac:dyDescent="0.2">
      <c r="A19" s="83" t="s">
        <v>124</v>
      </c>
      <c r="B19" s="83"/>
      <c r="C19" s="83"/>
    </row>
    <row r="20" spans="1:11" x14ac:dyDescent="0.2">
      <c r="A20" s="83" t="s">
        <v>264</v>
      </c>
      <c r="B20" s="83"/>
      <c r="C20" s="83"/>
    </row>
    <row r="21" spans="1:11" x14ac:dyDescent="0.2">
      <c r="A21" s="83" t="s">
        <v>265</v>
      </c>
      <c r="B21" s="83"/>
      <c r="C21" s="83"/>
    </row>
    <row r="22" spans="1:11" x14ac:dyDescent="0.2">
      <c r="A22" s="83" t="s">
        <v>391</v>
      </c>
      <c r="B22" s="83"/>
      <c r="C22" s="83"/>
    </row>
    <row r="23" spans="1:11" x14ac:dyDescent="0.2">
      <c r="A23" s="83" t="s">
        <v>430</v>
      </c>
      <c r="B23" s="83"/>
      <c r="C23" s="83"/>
    </row>
    <row r="24" spans="1:11" hidden="1" x14ac:dyDescent="0.2">
      <c r="A24" s="83" t="s">
        <v>427</v>
      </c>
      <c r="B24" s="83"/>
      <c r="C24" s="83"/>
    </row>
    <row r="25" spans="1:11" hidden="1" x14ac:dyDescent="0.2">
      <c r="A25" s="83" t="s">
        <v>574</v>
      </c>
      <c r="B25" s="83"/>
      <c r="C25" s="83"/>
    </row>
    <row r="26" spans="1:11" x14ac:dyDescent="0.2">
      <c r="A26" s="83" t="s">
        <v>153</v>
      </c>
      <c r="B26" s="83"/>
      <c r="C26" s="83"/>
    </row>
    <row r="27" spans="1:11" x14ac:dyDescent="0.2">
      <c r="A27" s="83" t="s">
        <v>587</v>
      </c>
      <c r="B27" s="83"/>
      <c r="C27" s="83"/>
    </row>
    <row r="28" spans="1:11" x14ac:dyDescent="0.2">
      <c r="A28" s="83" t="s">
        <v>359</v>
      </c>
      <c r="B28" s="83"/>
      <c r="C28" s="83"/>
    </row>
    <row r="29" spans="1:11" x14ac:dyDescent="0.2">
      <c r="A29" s="83" t="s">
        <v>360</v>
      </c>
      <c r="B29" s="83"/>
      <c r="C29" s="83"/>
    </row>
    <row r="30" spans="1:11" x14ac:dyDescent="0.2">
      <c r="A30" s="83" t="s">
        <v>35</v>
      </c>
      <c r="B30" s="83"/>
      <c r="C30" s="83"/>
    </row>
    <row r="31" spans="1:11" x14ac:dyDescent="0.2">
      <c r="A31" s="83" t="s">
        <v>568</v>
      </c>
      <c r="B31" s="83"/>
      <c r="C31" s="83"/>
      <c r="D31" s="7"/>
      <c r="E31" s="7"/>
      <c r="F31" s="7"/>
      <c r="G31" s="7"/>
      <c r="H31" s="7"/>
      <c r="I31" s="7"/>
      <c r="J31" s="7"/>
      <c r="K31" s="7"/>
    </row>
    <row r="32" spans="1:11" x14ac:dyDescent="0.2">
      <c r="A32" s="83" t="s">
        <v>428</v>
      </c>
      <c r="B32" s="83"/>
      <c r="C32" s="83"/>
      <c r="D32" s="7"/>
      <c r="E32" s="7"/>
      <c r="F32" s="7"/>
      <c r="G32" s="7"/>
      <c r="H32" s="7"/>
      <c r="I32" s="7"/>
      <c r="J32" s="7"/>
      <c r="K32" s="7"/>
    </row>
    <row r="33" spans="1:12" x14ac:dyDescent="0.2">
      <c r="A33" s="83" t="s">
        <v>204</v>
      </c>
      <c r="B33" s="83"/>
      <c r="C33" s="83"/>
      <c r="D33" s="7"/>
      <c r="E33" s="7"/>
      <c r="F33" s="7"/>
      <c r="G33" s="7"/>
      <c r="H33" s="7"/>
      <c r="I33" s="7"/>
      <c r="J33" s="7"/>
      <c r="K33" s="7"/>
    </row>
    <row r="34" spans="1:12" x14ac:dyDescent="0.2">
      <c r="A34" s="91" t="s">
        <v>429</v>
      </c>
      <c r="B34" s="91"/>
      <c r="C34" s="91"/>
      <c r="D34" s="32"/>
      <c r="E34" s="32"/>
      <c r="F34" s="32"/>
      <c r="G34" s="32"/>
      <c r="H34" s="32"/>
      <c r="I34" s="32"/>
      <c r="J34" s="32"/>
      <c r="K34" s="32"/>
      <c r="L34" s="32"/>
    </row>
    <row r="37" spans="1:12" x14ac:dyDescent="0.2">
      <c r="A37" s="7"/>
      <c r="B37" s="7"/>
      <c r="C37" s="7"/>
    </row>
    <row r="38" spans="1:12" x14ac:dyDescent="0.2">
      <c r="A38" s="7"/>
      <c r="B38" s="7"/>
      <c r="C38" s="7"/>
    </row>
    <row r="39" spans="1:12" ht="15.75" x14ac:dyDescent="0.25">
      <c r="A39" s="2"/>
      <c r="B39" s="2"/>
      <c r="C39" s="2"/>
    </row>
  </sheetData>
  <sortState ref="A19:B47">
    <sortCondition ref="A19:A47"/>
  </sortState>
  <phoneticPr fontId="9" type="noConversion"/>
  <printOptions horizontalCentered="1"/>
  <pageMargins left="0.59055118110236227" right="0.59055118110236227" top="0.51181102362204722" bottom="0.78740157480314965" header="0" footer="0.59055118110236227"/>
  <pageSetup scale="7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42"/>
  <sheetViews>
    <sheetView showGridLines="0" zoomScale="82" zoomScaleNormal="82" workbookViewId="0">
      <selection activeCell="C1" sqref="C1:C1048576"/>
    </sheetView>
  </sheetViews>
  <sheetFormatPr baseColWidth="10" defaultColWidth="11.42578125" defaultRowHeight="12.75" x14ac:dyDescent="0.2"/>
  <cols>
    <col min="1" max="1" width="68.5703125" style="123" customWidth="1"/>
    <col min="2" max="12" width="10.7109375" style="123" customWidth="1"/>
    <col min="13" max="13" width="11.42578125" style="123"/>
    <col min="14" max="14" width="10.5703125" style="123" customWidth="1"/>
    <col min="15" max="16384" width="11.42578125" style="123"/>
  </cols>
  <sheetData>
    <row r="1" spans="1:14" ht="19.5" customHeight="1" x14ac:dyDescent="0.2">
      <c r="A1" s="121" t="s">
        <v>717</v>
      </c>
      <c r="B1" s="139"/>
      <c r="C1" s="139"/>
      <c r="D1" s="140"/>
      <c r="E1" s="140"/>
      <c r="F1" s="140"/>
      <c r="G1" s="140"/>
      <c r="H1" s="140"/>
      <c r="I1" s="140"/>
      <c r="J1" s="140"/>
      <c r="K1" s="140"/>
      <c r="L1" s="140"/>
      <c r="M1" s="122"/>
    </row>
    <row r="2" spans="1:14" ht="19.5" customHeight="1" x14ac:dyDescent="0.2">
      <c r="A2" s="144" t="s">
        <v>967</v>
      </c>
      <c r="B2" s="144"/>
      <c r="C2" s="144"/>
      <c r="D2" s="122"/>
      <c r="E2" s="122"/>
      <c r="F2" s="131"/>
      <c r="G2" s="122"/>
      <c r="H2" s="122"/>
      <c r="I2" s="122"/>
      <c r="J2" s="122"/>
      <c r="K2" s="122"/>
      <c r="L2" s="122"/>
      <c r="M2" s="122"/>
    </row>
    <row r="3" spans="1:14" ht="19.5" customHeight="1" thickBot="1" x14ac:dyDescent="0.25">
      <c r="A3" s="121" t="s">
        <v>785</v>
      </c>
      <c r="B3" s="144"/>
      <c r="C3" s="144"/>
      <c r="D3" s="144"/>
      <c r="E3" s="144"/>
      <c r="F3" s="144"/>
      <c r="G3" s="144"/>
      <c r="H3" s="144"/>
      <c r="I3" s="145"/>
      <c r="J3" s="145"/>
      <c r="K3" s="145"/>
      <c r="L3" s="144"/>
      <c r="M3" s="122"/>
    </row>
    <row r="4" spans="1:14" ht="30.75" customHeight="1" thickBot="1" x14ac:dyDescent="0.25">
      <c r="A4" s="167" t="s">
        <v>361</v>
      </c>
      <c r="B4" s="167">
        <v>2000</v>
      </c>
      <c r="C4" s="167">
        <v>2001</v>
      </c>
      <c r="D4" s="167">
        <v>2002</v>
      </c>
      <c r="E4" s="167">
        <v>2003</v>
      </c>
      <c r="F4" s="167">
        <v>2004</v>
      </c>
      <c r="G4" s="167">
        <v>2005</v>
      </c>
      <c r="H4" s="167">
        <v>2006</v>
      </c>
      <c r="I4" s="167">
        <v>2007</v>
      </c>
      <c r="J4" s="167">
        <v>2008</v>
      </c>
      <c r="K4" s="167">
        <v>2009</v>
      </c>
      <c r="L4" s="167">
        <v>2010</v>
      </c>
      <c r="M4" s="167">
        <v>2011</v>
      </c>
      <c r="N4" s="129"/>
    </row>
    <row r="5" spans="1:14" x14ac:dyDescent="0.2">
      <c r="A5" s="133"/>
      <c r="B5" s="133"/>
      <c r="C5" s="133"/>
      <c r="D5" s="134"/>
      <c r="E5" s="134"/>
      <c r="F5" s="134"/>
      <c r="G5" s="134"/>
      <c r="H5" s="134"/>
      <c r="I5" s="134"/>
      <c r="J5" s="134"/>
      <c r="K5" s="122"/>
      <c r="L5" s="122"/>
      <c r="M5" s="122"/>
    </row>
    <row r="6" spans="1:14" ht="15.75" customHeight="1" x14ac:dyDescent="0.2">
      <c r="A6" s="142" t="s">
        <v>672</v>
      </c>
      <c r="B6" s="143">
        <f>+B8+B28</f>
        <v>0</v>
      </c>
      <c r="C6" s="143">
        <f>+C8+C28</f>
        <v>0</v>
      </c>
      <c r="D6" s="143">
        <f>+D8+D28</f>
        <v>20.5</v>
      </c>
      <c r="E6" s="143">
        <f>+E8+E28</f>
        <v>21</v>
      </c>
      <c r="F6" s="143">
        <f>+F8+F28</f>
        <v>57.3</v>
      </c>
      <c r="G6" s="143">
        <f t="shared" ref="G6:M6" si="0">+G8+G28</f>
        <v>102.69999999999999</v>
      </c>
      <c r="H6" s="143">
        <f t="shared" si="0"/>
        <v>79</v>
      </c>
      <c r="I6" s="143">
        <f t="shared" si="0"/>
        <v>110.9</v>
      </c>
      <c r="J6" s="143">
        <f t="shared" si="0"/>
        <v>72.2</v>
      </c>
      <c r="K6" s="143">
        <f t="shared" si="0"/>
        <v>50</v>
      </c>
      <c r="L6" s="143">
        <f t="shared" si="0"/>
        <v>50.3</v>
      </c>
      <c r="M6" s="143">
        <f t="shared" si="0"/>
        <v>60.1</v>
      </c>
    </row>
    <row r="7" spans="1:14" ht="15.75" customHeight="1" x14ac:dyDescent="0.2">
      <c r="A7" s="142"/>
      <c r="B7" s="143"/>
      <c r="C7" s="143"/>
      <c r="D7" s="143"/>
      <c r="E7" s="143"/>
      <c r="F7" s="143"/>
      <c r="G7" s="143"/>
      <c r="H7" s="143"/>
      <c r="I7" s="143"/>
      <c r="J7" s="143"/>
      <c r="K7" s="143"/>
      <c r="L7" s="143"/>
      <c r="M7" s="143"/>
    </row>
    <row r="8" spans="1:14" ht="15.75" customHeight="1" x14ac:dyDescent="0.2">
      <c r="A8" s="142" t="s">
        <v>761</v>
      </c>
      <c r="B8" s="143">
        <f>+B9+B17</f>
        <v>0</v>
      </c>
      <c r="C8" s="143">
        <f>+C9+C17</f>
        <v>0</v>
      </c>
      <c r="D8" s="143">
        <f>+D9+D17</f>
        <v>20.5</v>
      </c>
      <c r="E8" s="143">
        <f>+E9+E17</f>
        <v>21</v>
      </c>
      <c r="F8" s="143">
        <f>+F9+F17</f>
        <v>57.3</v>
      </c>
      <c r="G8" s="143">
        <f t="shared" ref="G8:M8" si="1">+G9+G17</f>
        <v>102.69999999999999</v>
      </c>
      <c r="H8" s="143">
        <f t="shared" si="1"/>
        <v>79</v>
      </c>
      <c r="I8" s="143">
        <f t="shared" si="1"/>
        <v>110.9</v>
      </c>
      <c r="J8" s="143">
        <f t="shared" si="1"/>
        <v>72.2</v>
      </c>
      <c r="K8" s="143">
        <f t="shared" si="1"/>
        <v>50</v>
      </c>
      <c r="L8" s="143">
        <f t="shared" si="1"/>
        <v>50</v>
      </c>
      <c r="M8" s="143">
        <f t="shared" si="1"/>
        <v>60</v>
      </c>
    </row>
    <row r="9" spans="1:14" ht="15.75" customHeight="1" x14ac:dyDescent="0.2">
      <c r="A9" s="146" t="s">
        <v>762</v>
      </c>
      <c r="B9" s="143">
        <f>SUM(B10:B15)</f>
        <v>0</v>
      </c>
      <c r="C9" s="143">
        <f>SUM(C10:C15)</f>
        <v>0</v>
      </c>
      <c r="D9" s="143">
        <f>SUM(D10:D15)</f>
        <v>20.5</v>
      </c>
      <c r="E9" s="143">
        <f>SUM(E10:E15)</f>
        <v>21</v>
      </c>
      <c r="F9" s="143">
        <f>SUM(F10:F15)</f>
        <v>41.3</v>
      </c>
      <c r="G9" s="143">
        <f t="shared" ref="G9:L9" si="2">SUM(G10:G15)</f>
        <v>84.1</v>
      </c>
      <c r="H9" s="143">
        <f t="shared" si="2"/>
        <v>45</v>
      </c>
      <c r="I9" s="143">
        <f t="shared" si="2"/>
        <v>85</v>
      </c>
      <c r="J9" s="143">
        <f t="shared" si="2"/>
        <v>52</v>
      </c>
      <c r="K9" s="143">
        <f t="shared" si="2"/>
        <v>30</v>
      </c>
      <c r="L9" s="143">
        <f t="shared" si="2"/>
        <v>30</v>
      </c>
      <c r="M9" s="143">
        <f t="shared" ref="M9" si="3">SUM(M10:M15)</f>
        <v>30</v>
      </c>
    </row>
    <row r="10" spans="1:14" ht="15.75" customHeight="1" x14ac:dyDescent="0.2">
      <c r="A10" s="130" t="s">
        <v>763</v>
      </c>
      <c r="B10" s="131"/>
      <c r="C10" s="131"/>
      <c r="D10" s="131"/>
      <c r="E10" s="131"/>
      <c r="F10" s="131">
        <v>30</v>
      </c>
      <c r="G10" s="131">
        <v>40</v>
      </c>
      <c r="H10" s="131">
        <v>5</v>
      </c>
      <c r="I10" s="131">
        <v>35</v>
      </c>
      <c r="J10" s="131">
        <v>2</v>
      </c>
      <c r="K10" s="131"/>
      <c r="L10" s="131"/>
      <c r="M10" s="131"/>
    </row>
    <row r="11" spans="1:14" ht="15.75" customHeight="1" x14ac:dyDescent="0.2">
      <c r="A11" s="130" t="s">
        <v>764</v>
      </c>
      <c r="B11" s="131"/>
      <c r="C11" s="131"/>
      <c r="D11" s="131"/>
      <c r="E11" s="131"/>
      <c r="F11" s="131">
        <v>5</v>
      </c>
      <c r="G11" s="131">
        <v>20</v>
      </c>
      <c r="H11" s="131">
        <v>20</v>
      </c>
      <c r="I11" s="131">
        <v>30</v>
      </c>
      <c r="J11" s="131">
        <v>20</v>
      </c>
      <c r="K11" s="131"/>
      <c r="L11" s="131"/>
      <c r="M11" s="131"/>
    </row>
    <row r="12" spans="1:14" ht="15.75" customHeight="1" x14ac:dyDescent="0.2">
      <c r="A12" s="130" t="s">
        <v>765</v>
      </c>
      <c r="B12" s="131"/>
      <c r="C12" s="131"/>
      <c r="D12" s="131"/>
      <c r="E12" s="131"/>
      <c r="F12" s="131"/>
      <c r="G12" s="131">
        <v>5</v>
      </c>
      <c r="H12" s="131"/>
      <c r="I12" s="131"/>
      <c r="J12" s="131"/>
      <c r="K12" s="131"/>
      <c r="L12" s="131"/>
      <c r="M12" s="131"/>
    </row>
    <row r="13" spans="1:14" ht="15.75" customHeight="1" x14ac:dyDescent="0.2">
      <c r="A13" s="130" t="s">
        <v>766</v>
      </c>
      <c r="B13" s="131"/>
      <c r="C13" s="131"/>
      <c r="D13" s="131"/>
      <c r="E13" s="131"/>
      <c r="F13" s="131"/>
      <c r="G13" s="131">
        <v>19.100000000000001</v>
      </c>
      <c r="H13" s="131">
        <v>20</v>
      </c>
      <c r="I13" s="131">
        <v>20</v>
      </c>
      <c r="J13" s="131">
        <v>30</v>
      </c>
      <c r="K13" s="131">
        <v>30</v>
      </c>
      <c r="L13" s="131">
        <v>30</v>
      </c>
      <c r="M13" s="131">
        <v>30</v>
      </c>
    </row>
    <row r="14" spans="1:14" ht="15.75" customHeight="1" x14ac:dyDescent="0.2">
      <c r="A14" s="130" t="s">
        <v>767</v>
      </c>
      <c r="B14" s="131"/>
      <c r="C14" s="131"/>
      <c r="D14" s="131"/>
      <c r="E14" s="131"/>
      <c r="F14" s="131"/>
      <c r="G14" s="131"/>
      <c r="H14" s="131"/>
      <c r="I14" s="131"/>
      <c r="J14" s="131"/>
      <c r="K14" s="131"/>
      <c r="L14" s="131"/>
      <c r="M14" s="131"/>
    </row>
    <row r="15" spans="1:14" ht="15.75" customHeight="1" x14ac:dyDescent="0.2">
      <c r="A15" s="132" t="s">
        <v>770</v>
      </c>
      <c r="B15" s="131"/>
      <c r="C15" s="131"/>
      <c r="D15" s="141">
        <v>20.5</v>
      </c>
      <c r="E15" s="141">
        <v>21</v>
      </c>
      <c r="F15" s="131">
        <v>6.3</v>
      </c>
      <c r="G15" s="131"/>
      <c r="H15" s="131"/>
      <c r="I15" s="131"/>
      <c r="J15" s="131"/>
      <c r="K15" s="131"/>
      <c r="L15" s="131"/>
      <c r="M15" s="131"/>
    </row>
    <row r="16" spans="1:14" ht="15.75" customHeight="1" x14ac:dyDescent="0.2">
      <c r="A16" s="132"/>
      <c r="B16" s="131"/>
      <c r="C16" s="131"/>
      <c r="D16" s="131"/>
      <c r="E16" s="131"/>
      <c r="F16" s="131"/>
      <c r="G16" s="131"/>
      <c r="H16" s="131"/>
      <c r="I16" s="131"/>
      <c r="J16" s="131"/>
      <c r="K16" s="131"/>
      <c r="L16" s="131"/>
      <c r="M16" s="131"/>
    </row>
    <row r="17" spans="1:13" ht="15.75" customHeight="1" x14ac:dyDescent="0.2">
      <c r="A17" s="146" t="s">
        <v>768</v>
      </c>
      <c r="B17" s="143">
        <f>SUM(B18:B26)</f>
        <v>0</v>
      </c>
      <c r="C17" s="143">
        <f>SUM(C18:C26)</f>
        <v>0</v>
      </c>
      <c r="D17" s="143">
        <f>SUM(D18:D26)</f>
        <v>0</v>
      </c>
      <c r="E17" s="143">
        <f>SUM(E18:E26)</f>
        <v>0</v>
      </c>
      <c r="F17" s="143">
        <f>SUM(F18:F26)</f>
        <v>16</v>
      </c>
      <c r="G17" s="143">
        <f t="shared" ref="G17:L17" si="4">SUM(G18:G26)</f>
        <v>18.600000000000001</v>
      </c>
      <c r="H17" s="143">
        <f t="shared" si="4"/>
        <v>34</v>
      </c>
      <c r="I17" s="143">
        <f t="shared" si="4"/>
        <v>25.9</v>
      </c>
      <c r="J17" s="143">
        <f t="shared" si="4"/>
        <v>20.2</v>
      </c>
      <c r="K17" s="143">
        <f t="shared" si="4"/>
        <v>20</v>
      </c>
      <c r="L17" s="143">
        <f t="shared" si="4"/>
        <v>20</v>
      </c>
      <c r="M17" s="143">
        <f t="shared" ref="M17" si="5">SUM(M18:M26)</f>
        <v>30</v>
      </c>
    </row>
    <row r="18" spans="1:13" ht="15.75" customHeight="1" x14ac:dyDescent="0.2">
      <c r="A18" s="132" t="s">
        <v>769</v>
      </c>
      <c r="B18" s="131"/>
      <c r="C18" s="131"/>
      <c r="D18" s="131"/>
      <c r="E18" s="131"/>
      <c r="F18" s="131">
        <v>6</v>
      </c>
      <c r="G18" s="131"/>
      <c r="H18" s="131"/>
      <c r="I18" s="131"/>
      <c r="J18" s="131"/>
      <c r="K18" s="131"/>
      <c r="L18" s="131"/>
      <c r="M18" s="131"/>
    </row>
    <row r="19" spans="1:13" ht="15.75" customHeight="1" x14ac:dyDescent="0.2">
      <c r="A19" s="132" t="s">
        <v>771</v>
      </c>
      <c r="B19" s="131"/>
      <c r="C19" s="131"/>
      <c r="D19" s="131"/>
      <c r="E19" s="131"/>
      <c r="F19" s="131"/>
      <c r="G19" s="131">
        <v>7.1</v>
      </c>
      <c r="H19" s="131">
        <v>5.9</v>
      </c>
      <c r="I19" s="131"/>
      <c r="J19" s="131"/>
      <c r="K19" s="131"/>
      <c r="L19" s="131"/>
      <c r="M19" s="131"/>
    </row>
    <row r="20" spans="1:13" ht="15.75" customHeight="1" x14ac:dyDescent="0.2">
      <c r="A20" s="130" t="s">
        <v>772</v>
      </c>
      <c r="B20" s="131"/>
      <c r="C20" s="131"/>
      <c r="D20" s="131"/>
      <c r="E20" s="131"/>
      <c r="F20" s="131"/>
      <c r="G20" s="131">
        <v>0.3</v>
      </c>
      <c r="H20" s="131"/>
      <c r="I20" s="131"/>
      <c r="J20" s="131"/>
      <c r="K20" s="131"/>
      <c r="L20" s="131"/>
      <c r="M20" s="131"/>
    </row>
    <row r="21" spans="1:13" ht="15.75" customHeight="1" x14ac:dyDescent="0.2">
      <c r="A21" s="130" t="s">
        <v>773</v>
      </c>
      <c r="B21" s="131"/>
      <c r="C21" s="131"/>
      <c r="D21" s="131"/>
      <c r="E21" s="131"/>
      <c r="F21" s="131"/>
      <c r="G21" s="131">
        <v>0.7</v>
      </c>
      <c r="H21" s="131"/>
      <c r="I21" s="131"/>
      <c r="J21" s="131"/>
      <c r="K21" s="131"/>
      <c r="L21" s="131"/>
      <c r="M21" s="131"/>
    </row>
    <row r="22" spans="1:13" ht="15.75" customHeight="1" x14ac:dyDescent="0.2">
      <c r="A22" s="130" t="s">
        <v>774</v>
      </c>
      <c r="B22" s="131"/>
      <c r="C22" s="131"/>
      <c r="D22" s="131"/>
      <c r="E22" s="131"/>
      <c r="F22" s="131"/>
      <c r="G22" s="131"/>
      <c r="H22" s="131"/>
      <c r="I22" s="131"/>
      <c r="J22" s="131"/>
      <c r="K22" s="131"/>
      <c r="L22" s="131"/>
      <c r="M22" s="131"/>
    </row>
    <row r="23" spans="1:13" ht="15.75" customHeight="1" x14ac:dyDescent="0.2">
      <c r="A23" s="130" t="s">
        <v>775</v>
      </c>
      <c r="B23" s="131"/>
      <c r="C23" s="131"/>
      <c r="D23" s="131"/>
      <c r="E23" s="131"/>
      <c r="F23" s="131"/>
      <c r="G23" s="131"/>
      <c r="H23" s="131"/>
      <c r="I23" s="131"/>
      <c r="J23" s="131"/>
      <c r="K23" s="131"/>
      <c r="L23" s="131"/>
      <c r="M23" s="131"/>
    </row>
    <row r="24" spans="1:13" ht="15.75" customHeight="1" x14ac:dyDescent="0.2">
      <c r="A24" s="130" t="s">
        <v>776</v>
      </c>
      <c r="B24" s="131"/>
      <c r="C24" s="131"/>
      <c r="D24" s="131"/>
      <c r="E24" s="131"/>
      <c r="F24" s="131">
        <v>10</v>
      </c>
      <c r="G24" s="131">
        <v>10</v>
      </c>
      <c r="H24" s="131">
        <v>28.1</v>
      </c>
      <c r="I24" s="131">
        <v>21.9</v>
      </c>
      <c r="J24" s="131">
        <v>20</v>
      </c>
      <c r="K24" s="131">
        <v>20</v>
      </c>
      <c r="L24" s="131">
        <v>20</v>
      </c>
      <c r="M24" s="131">
        <v>30</v>
      </c>
    </row>
    <row r="25" spans="1:13" ht="15.75" customHeight="1" x14ac:dyDescent="0.2">
      <c r="A25" s="130" t="s">
        <v>777</v>
      </c>
      <c r="B25" s="131"/>
      <c r="C25" s="131"/>
      <c r="D25" s="131"/>
      <c r="E25" s="131"/>
      <c r="F25" s="131"/>
      <c r="G25" s="131"/>
      <c r="H25" s="131"/>
      <c r="I25" s="131">
        <v>4</v>
      </c>
      <c r="J25" s="131"/>
      <c r="K25" s="131"/>
      <c r="L25" s="131"/>
      <c r="M25" s="131"/>
    </row>
    <row r="26" spans="1:13" ht="15.75" customHeight="1" x14ac:dyDescent="0.2">
      <c r="A26" s="122" t="s">
        <v>778</v>
      </c>
      <c r="B26" s="131"/>
      <c r="C26" s="131"/>
      <c r="D26" s="131"/>
      <c r="E26" s="131"/>
      <c r="F26" s="131"/>
      <c r="G26" s="131">
        <v>0.5</v>
      </c>
      <c r="H26" s="131"/>
      <c r="I26" s="131"/>
      <c r="J26" s="131">
        <v>0.2</v>
      </c>
      <c r="K26" s="131"/>
      <c r="L26" s="131"/>
      <c r="M26" s="131"/>
    </row>
    <row r="27" spans="1:13" ht="15.75" customHeight="1" x14ac:dyDescent="0.2">
      <c r="A27" s="122"/>
      <c r="B27" s="131"/>
      <c r="C27" s="131"/>
      <c r="D27" s="131"/>
      <c r="E27" s="131"/>
      <c r="F27" s="131"/>
      <c r="G27" s="131"/>
      <c r="H27" s="131"/>
      <c r="I27" s="131"/>
      <c r="J27" s="131"/>
      <c r="K27" s="131"/>
      <c r="L27" s="131"/>
      <c r="M27" s="131"/>
    </row>
    <row r="28" spans="1:13" ht="15.75" customHeight="1" x14ac:dyDescent="0.2">
      <c r="A28" s="142" t="s">
        <v>779</v>
      </c>
      <c r="B28" s="131"/>
      <c r="C28" s="131"/>
      <c r="D28" s="131"/>
      <c r="E28" s="131"/>
      <c r="F28" s="131"/>
      <c r="G28" s="131"/>
      <c r="H28" s="131"/>
      <c r="I28" s="131"/>
      <c r="J28" s="131"/>
      <c r="K28" s="131"/>
      <c r="L28" s="143">
        <v>0.3</v>
      </c>
      <c r="M28" s="143">
        <v>0.1</v>
      </c>
    </row>
    <row r="29" spans="1:13" ht="6.75" customHeight="1" x14ac:dyDescent="0.2">
      <c r="A29" s="126"/>
      <c r="B29" s="131"/>
      <c r="C29" s="131"/>
      <c r="D29" s="131"/>
      <c r="E29" s="131"/>
      <c r="F29" s="131"/>
      <c r="G29" s="131"/>
      <c r="H29" s="131"/>
      <c r="I29" s="131"/>
      <c r="J29" s="131"/>
      <c r="K29" s="131"/>
      <c r="L29" s="131"/>
      <c r="M29" s="131"/>
    </row>
    <row r="30" spans="1:13" ht="3" customHeight="1" thickBot="1" x14ac:dyDescent="0.25">
      <c r="A30" s="151"/>
      <c r="B30" s="153"/>
      <c r="C30" s="153"/>
      <c r="D30" s="153"/>
      <c r="E30" s="153"/>
      <c r="F30" s="153"/>
      <c r="G30" s="153"/>
      <c r="H30" s="153"/>
      <c r="I30" s="153"/>
      <c r="J30" s="153"/>
      <c r="K30" s="153"/>
      <c r="L30" s="153"/>
      <c r="M30" s="168"/>
    </row>
    <row r="31" spans="1:13" ht="15.75" customHeight="1" x14ac:dyDescent="0.2">
      <c r="A31" s="150" t="s">
        <v>794</v>
      </c>
    </row>
    <row r="32" spans="1:13" ht="15.75" customHeight="1" x14ac:dyDescent="0.2">
      <c r="A32" s="148" t="s">
        <v>695</v>
      </c>
    </row>
    <row r="33" spans="1:14" ht="15.75" customHeight="1" x14ac:dyDescent="0.2">
      <c r="A33" s="148" t="s">
        <v>683</v>
      </c>
    </row>
    <row r="34" spans="1:14" ht="15.75" customHeight="1" x14ac:dyDescent="0.2"/>
    <row r="35" spans="1:14" ht="15.75" customHeight="1" x14ac:dyDescent="0.2"/>
    <row r="36" spans="1:14" ht="15.75" customHeight="1" x14ac:dyDescent="0.2"/>
    <row r="37" spans="1:14" ht="15.75" customHeight="1" x14ac:dyDescent="0.2">
      <c r="A37" s="122"/>
      <c r="B37" s="122"/>
      <c r="C37" s="122"/>
      <c r="D37" s="122"/>
      <c r="E37" s="122"/>
      <c r="F37" s="122"/>
      <c r="G37" s="122"/>
      <c r="H37" s="122"/>
      <c r="I37" s="122"/>
      <c r="J37" s="122"/>
      <c r="K37" s="122"/>
      <c r="L37" s="122"/>
      <c r="M37" s="122"/>
      <c r="N37" s="122"/>
    </row>
    <row r="38" spans="1:14" ht="15.75" customHeight="1" x14ac:dyDescent="0.2">
      <c r="A38" s="122"/>
      <c r="B38" s="122"/>
      <c r="C38" s="122"/>
      <c r="D38" s="122"/>
      <c r="E38" s="122"/>
      <c r="F38" s="122"/>
      <c r="G38" s="122"/>
      <c r="H38" s="122"/>
      <c r="I38" s="122"/>
      <c r="J38" s="122"/>
      <c r="K38" s="122"/>
      <c r="L38" s="122"/>
      <c r="M38" s="122"/>
      <c r="N38" s="122"/>
    </row>
    <row r="39" spans="1:14" ht="15.75" customHeight="1" x14ac:dyDescent="0.2">
      <c r="A39" s="122"/>
      <c r="B39" s="122"/>
      <c r="C39" s="122"/>
      <c r="D39" s="122"/>
      <c r="E39" s="122"/>
      <c r="F39" s="122"/>
      <c r="G39" s="122"/>
      <c r="H39" s="122"/>
      <c r="I39" s="122"/>
      <c r="J39" s="122"/>
      <c r="K39" s="122"/>
      <c r="L39" s="122"/>
      <c r="M39" s="122"/>
      <c r="N39" s="122"/>
    </row>
    <row r="40" spans="1:14" ht="15.75" customHeight="1" x14ac:dyDescent="0.2"/>
    <row r="41" spans="1:14" ht="15.75" customHeight="1" x14ac:dyDescent="0.2"/>
    <row r="42" spans="1:14" ht="15.75" customHeight="1" thickBot="1" x14ac:dyDescent="0.25">
      <c r="A42" s="151"/>
      <c r="B42" s="151"/>
      <c r="C42" s="151"/>
      <c r="D42" s="151"/>
      <c r="E42" s="151"/>
      <c r="F42" s="151"/>
      <c r="G42" s="151"/>
      <c r="H42" s="151"/>
      <c r="I42" s="151"/>
      <c r="J42" s="151"/>
      <c r="K42" s="151"/>
      <c r="L42" s="151"/>
      <c r="M42" s="151"/>
      <c r="N42" s="151"/>
    </row>
  </sheetData>
  <printOptions horizontalCentered="1" verticalCentered="1"/>
  <pageMargins left="0.59055118110236227" right="0.59055118110236227" top="0.19685039370078741" bottom="0.19685039370078741" header="0" footer="0"/>
  <pageSetup scale="61"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7C0"/>
    <pageSetUpPr fitToPage="1"/>
  </sheetPr>
  <dimension ref="A1:R42"/>
  <sheetViews>
    <sheetView showGridLines="0" showZeros="0" workbookViewId="0">
      <pane ySplit="3" topLeftCell="A4" activePane="bottomLeft" state="frozen"/>
      <selection pane="bottomLeft" activeCell="A5" sqref="A5"/>
    </sheetView>
  </sheetViews>
  <sheetFormatPr baseColWidth="10" defaultColWidth="12.5703125" defaultRowHeight="15" x14ac:dyDescent="0.25"/>
  <cols>
    <col min="1" max="1" width="4.42578125" style="169" customWidth="1"/>
    <col min="2" max="2" width="2.28515625" style="169" customWidth="1"/>
    <col min="3" max="3" width="29" style="169" customWidth="1"/>
    <col min="4" max="14" width="14.7109375" style="169" customWidth="1"/>
    <col min="15" max="17" width="12.5703125" style="169"/>
    <col min="18" max="18" width="21.85546875" style="170" bestFit="1" customWidth="1"/>
    <col min="19" max="16384" width="12.5703125" style="169"/>
  </cols>
  <sheetData>
    <row r="1" spans="1:18" ht="15.75" customHeight="1" x14ac:dyDescent="0.25">
      <c r="A1" s="174" t="s">
        <v>968</v>
      </c>
      <c r="C1" s="174"/>
      <c r="P1" s="174" t="s">
        <v>717</v>
      </c>
    </row>
    <row r="2" spans="1:18" ht="15.75" customHeight="1" thickBot="1" x14ac:dyDescent="0.3">
      <c r="A2" s="175" t="s">
        <v>785</v>
      </c>
      <c r="C2" s="174"/>
      <c r="D2" s="264"/>
      <c r="E2" s="264"/>
      <c r="F2" s="264"/>
      <c r="G2" s="264"/>
      <c r="H2" s="264"/>
      <c r="I2" s="264"/>
      <c r="J2" s="264"/>
      <c r="K2" s="264"/>
      <c r="L2" s="264"/>
      <c r="M2" s="264"/>
      <c r="N2" s="264"/>
    </row>
    <row r="3" spans="1:18" ht="18.75" customHeight="1" thickBot="1" x14ac:dyDescent="0.3">
      <c r="A3" s="378" t="s">
        <v>361</v>
      </c>
      <c r="B3" s="378"/>
      <c r="C3" s="378"/>
      <c r="D3" s="194">
        <v>2000</v>
      </c>
      <c r="E3" s="194">
        <v>2001</v>
      </c>
      <c r="F3" s="194">
        <v>2002</v>
      </c>
      <c r="G3" s="194">
        <v>2003</v>
      </c>
      <c r="H3" s="194">
        <v>2004</v>
      </c>
      <c r="I3" s="194">
        <v>2005</v>
      </c>
      <c r="J3" s="194">
        <v>2006</v>
      </c>
      <c r="K3" s="194">
        <v>2007</v>
      </c>
      <c r="L3" s="194">
        <v>2008</v>
      </c>
      <c r="M3" s="194">
        <v>2009</v>
      </c>
      <c r="N3" s="194">
        <v>2010</v>
      </c>
      <c r="O3" s="194">
        <v>2011</v>
      </c>
      <c r="P3" s="194" t="s">
        <v>1132</v>
      </c>
    </row>
    <row r="4" spans="1:18" ht="6.75" customHeight="1" x14ac:dyDescent="0.25">
      <c r="A4" s="179"/>
      <c r="B4" s="179"/>
      <c r="C4" s="179"/>
    </row>
    <row r="5" spans="1:18" s="266" customFormat="1" ht="15.75" customHeight="1" x14ac:dyDescent="0.25">
      <c r="A5" s="179" t="s">
        <v>1136</v>
      </c>
      <c r="B5" s="179"/>
      <c r="C5" s="179"/>
      <c r="D5" s="265">
        <f>+D7+D22</f>
        <v>10948.599999999999</v>
      </c>
      <c r="E5" s="265">
        <f t="shared" ref="E5:O5" si="0">+E7+E22</f>
        <v>11317.4</v>
      </c>
      <c r="F5" s="265">
        <f t="shared" si="0"/>
        <v>11703.2</v>
      </c>
      <c r="G5" s="265">
        <f t="shared" si="0"/>
        <v>14941.7</v>
      </c>
      <c r="H5" s="265">
        <f t="shared" si="0"/>
        <v>15967</v>
      </c>
      <c r="I5" s="265">
        <f t="shared" si="0"/>
        <v>18343.400000000001</v>
      </c>
      <c r="J5" s="265">
        <f t="shared" si="0"/>
        <v>21158</v>
      </c>
      <c r="K5" s="265">
        <f t="shared" si="0"/>
        <v>23819.3</v>
      </c>
      <c r="L5" s="265">
        <f t="shared" si="0"/>
        <v>28182.200000000004</v>
      </c>
      <c r="M5" s="265">
        <f t="shared" si="0"/>
        <v>29870.6</v>
      </c>
      <c r="N5" s="265">
        <f t="shared" si="0"/>
        <v>31762.6</v>
      </c>
      <c r="O5" s="265">
        <f t="shared" si="0"/>
        <v>36698.800000000003</v>
      </c>
      <c r="P5" s="265">
        <f t="shared" ref="P5" si="1">+P7+P22</f>
        <v>42490.720000000001</v>
      </c>
      <c r="R5" s="267"/>
    </row>
    <row r="6" spans="1:18" ht="7.5" customHeight="1" x14ac:dyDescent="0.25">
      <c r="A6" s="179"/>
      <c r="B6" s="179"/>
      <c r="C6" s="179"/>
      <c r="D6" s="268"/>
      <c r="E6" s="268"/>
      <c r="F6" s="268"/>
      <c r="G6" s="268"/>
      <c r="H6" s="268"/>
      <c r="I6" s="269"/>
      <c r="J6" s="268"/>
      <c r="K6" s="268"/>
      <c r="L6" s="268"/>
      <c r="M6" s="268"/>
      <c r="N6" s="268"/>
      <c r="O6" s="268"/>
      <c r="P6" s="268"/>
    </row>
    <row r="7" spans="1:18" s="266" customFormat="1" ht="15.75" customHeight="1" x14ac:dyDescent="0.25">
      <c r="A7" s="180" t="s">
        <v>725</v>
      </c>
      <c r="B7" s="180"/>
      <c r="C7" s="180"/>
      <c r="D7" s="265">
        <f>SUM(D8,D12,D17)</f>
        <v>6210.3</v>
      </c>
      <c r="E7" s="265">
        <f t="shared" ref="E7:O7" si="2">SUM(E8,E12,E17)</f>
        <v>7234.6</v>
      </c>
      <c r="F7" s="265">
        <f t="shared" si="2"/>
        <v>7928.4</v>
      </c>
      <c r="G7" s="265">
        <f t="shared" si="2"/>
        <v>9619</v>
      </c>
      <c r="H7" s="265">
        <f t="shared" si="2"/>
        <v>9103.1</v>
      </c>
      <c r="I7" s="265">
        <f t="shared" si="2"/>
        <v>10593.5</v>
      </c>
      <c r="J7" s="265">
        <f t="shared" si="2"/>
        <v>14375.7</v>
      </c>
      <c r="K7" s="265">
        <f t="shared" si="2"/>
        <v>16113.499999999998</v>
      </c>
      <c r="L7" s="265">
        <f t="shared" si="2"/>
        <v>20664.300000000003</v>
      </c>
      <c r="M7" s="265">
        <f t="shared" si="2"/>
        <v>22850.7</v>
      </c>
      <c r="N7" s="265">
        <f t="shared" si="2"/>
        <v>24198.199999999997</v>
      </c>
      <c r="O7" s="265">
        <f t="shared" si="2"/>
        <v>28426.7</v>
      </c>
      <c r="P7" s="265">
        <f t="shared" ref="P7" si="3">SUM(P8,P12,P17)</f>
        <v>32337.22</v>
      </c>
      <c r="R7" s="267"/>
    </row>
    <row r="8" spans="1:18" s="266" customFormat="1" ht="15.75" customHeight="1" x14ac:dyDescent="0.25">
      <c r="A8" s="270">
        <v>1.1000000000000001</v>
      </c>
      <c r="B8" s="197" t="s">
        <v>611</v>
      </c>
      <c r="C8" s="197"/>
      <c r="D8" s="271">
        <f>SUM(D9:D10)</f>
        <v>3807.8</v>
      </c>
      <c r="E8" s="271">
        <f t="shared" ref="E8:P8" si="4">SUM(E9:E10)</f>
        <v>4239.1000000000004</v>
      </c>
      <c r="F8" s="271">
        <f t="shared" si="4"/>
        <v>4362.3999999999996</v>
      </c>
      <c r="G8" s="271">
        <f t="shared" si="4"/>
        <v>4763.3999999999996</v>
      </c>
      <c r="H8" s="271">
        <f t="shared" si="4"/>
        <v>5079.5</v>
      </c>
      <c r="I8" s="271">
        <f t="shared" si="4"/>
        <v>5972.8</v>
      </c>
      <c r="J8" s="271">
        <f t="shared" si="4"/>
        <v>7683.2999999999993</v>
      </c>
      <c r="K8" s="271">
        <f t="shared" si="4"/>
        <v>9815.2999999999993</v>
      </c>
      <c r="L8" s="271">
        <f t="shared" si="4"/>
        <v>13853.7</v>
      </c>
      <c r="M8" s="271">
        <f t="shared" si="4"/>
        <v>14853</v>
      </c>
      <c r="N8" s="271">
        <f t="shared" si="4"/>
        <v>15510.099999999999</v>
      </c>
      <c r="O8" s="271">
        <f t="shared" si="4"/>
        <v>18287</v>
      </c>
      <c r="P8" s="271">
        <f t="shared" si="4"/>
        <v>20770.18</v>
      </c>
      <c r="R8" s="267"/>
    </row>
    <row r="9" spans="1:18" ht="15.75" customHeight="1" x14ac:dyDescent="0.25">
      <c r="A9" s="272"/>
      <c r="B9" s="273"/>
      <c r="C9" s="273" t="s">
        <v>1137</v>
      </c>
      <c r="D9" s="268">
        <v>2301.3000000000002</v>
      </c>
      <c r="E9" s="268">
        <v>2691.2</v>
      </c>
      <c r="F9" s="268">
        <v>2909.1</v>
      </c>
      <c r="G9" s="268">
        <v>3259.3</v>
      </c>
      <c r="H9" s="268">
        <v>3454.7</v>
      </c>
      <c r="I9" s="268">
        <v>4017.9</v>
      </c>
      <c r="J9" s="269">
        <v>4878.3999999999996</v>
      </c>
      <c r="K9" s="268">
        <v>6788.5</v>
      </c>
      <c r="L9" s="268">
        <v>8911.1</v>
      </c>
      <c r="M9" s="268">
        <v>10044.799999999999</v>
      </c>
      <c r="N9" s="268">
        <v>10513.9</v>
      </c>
      <c r="O9" s="268">
        <v>11809.4</v>
      </c>
      <c r="P9" s="268">
        <v>13468.23</v>
      </c>
    </row>
    <row r="10" spans="1:18" ht="15.75" customHeight="1" x14ac:dyDescent="0.25">
      <c r="A10" s="274"/>
      <c r="B10" s="273"/>
      <c r="C10" s="273" t="s">
        <v>1138</v>
      </c>
      <c r="D10" s="268">
        <v>1506.5</v>
      </c>
      <c r="E10" s="268">
        <v>1547.9</v>
      </c>
      <c r="F10" s="268">
        <f>1452.8+0.5</f>
        <v>1453.3</v>
      </c>
      <c r="G10" s="268">
        <v>1504.1</v>
      </c>
      <c r="H10" s="268">
        <v>1624.8</v>
      </c>
      <c r="I10" s="268">
        <v>1954.9</v>
      </c>
      <c r="J10" s="268">
        <v>2804.9</v>
      </c>
      <c r="K10" s="268">
        <v>3026.8</v>
      </c>
      <c r="L10" s="268">
        <v>4942.6000000000004</v>
      </c>
      <c r="M10" s="268">
        <v>4808.2</v>
      </c>
      <c r="N10" s="268">
        <v>4996.2</v>
      </c>
      <c r="O10" s="268">
        <v>6477.6</v>
      </c>
      <c r="P10" s="268">
        <v>7301.95</v>
      </c>
    </row>
    <row r="11" spans="1:18" ht="7.5" customHeight="1" x14ac:dyDescent="0.25">
      <c r="A11" s="274"/>
      <c r="B11" s="176"/>
      <c r="C11" s="176"/>
      <c r="D11" s="268"/>
      <c r="E11" s="268"/>
      <c r="F11" s="275"/>
      <c r="G11" s="268"/>
      <c r="H11" s="268"/>
      <c r="I11" s="268"/>
      <c r="J11" s="268"/>
      <c r="K11" s="268"/>
      <c r="L11" s="268"/>
      <c r="M11" s="268"/>
      <c r="N11" s="268"/>
      <c r="O11" s="268"/>
      <c r="P11" s="268"/>
    </row>
    <row r="12" spans="1:18" s="266" customFormat="1" ht="15.75" customHeight="1" x14ac:dyDescent="0.25">
      <c r="A12" s="270">
        <v>1.2</v>
      </c>
      <c r="B12" s="195" t="s">
        <v>780</v>
      </c>
      <c r="C12" s="197"/>
      <c r="D12" s="271">
        <f>+D13</f>
        <v>905.80000000000007</v>
      </c>
      <c r="E12" s="271">
        <f t="shared" ref="E12:P12" si="5">+E13</f>
        <v>1173.0999999999999</v>
      </c>
      <c r="F12" s="271">
        <f t="shared" si="5"/>
        <v>1527.3</v>
      </c>
      <c r="G12" s="271">
        <f t="shared" si="5"/>
        <v>2682.1000000000004</v>
      </c>
      <c r="H12" s="271">
        <f t="shared" si="5"/>
        <v>1350.7</v>
      </c>
      <c r="I12" s="271">
        <f t="shared" si="5"/>
        <v>840.40000000000009</v>
      </c>
      <c r="J12" s="271">
        <f t="shared" si="5"/>
        <v>1599</v>
      </c>
      <c r="K12" s="271">
        <f t="shared" si="5"/>
        <v>1518.8999999999999</v>
      </c>
      <c r="L12" s="271">
        <f t="shared" si="5"/>
        <v>1325.6</v>
      </c>
      <c r="M12" s="271">
        <f t="shared" si="5"/>
        <v>1525.6</v>
      </c>
      <c r="N12" s="271">
        <f t="shared" si="5"/>
        <v>1859.8</v>
      </c>
      <c r="O12" s="271">
        <f t="shared" si="5"/>
        <v>2130.1999999999998</v>
      </c>
      <c r="P12" s="271">
        <f t="shared" si="5"/>
        <v>2326.7799999999997</v>
      </c>
      <c r="R12" s="267"/>
    </row>
    <row r="13" spans="1:18" s="266" customFormat="1" ht="15.75" customHeight="1" x14ac:dyDescent="0.25">
      <c r="A13" s="272"/>
      <c r="B13" s="273"/>
      <c r="C13" s="176" t="s">
        <v>781</v>
      </c>
      <c r="D13" s="268">
        <f>SUM(D14:D15)</f>
        <v>905.80000000000007</v>
      </c>
      <c r="E13" s="268">
        <f t="shared" ref="E13:P13" si="6">SUM(E14:E15)</f>
        <v>1173.0999999999999</v>
      </c>
      <c r="F13" s="268">
        <f t="shared" si="6"/>
        <v>1527.3</v>
      </c>
      <c r="G13" s="268">
        <f t="shared" si="6"/>
        <v>2682.1000000000004</v>
      </c>
      <c r="H13" s="268">
        <f t="shared" si="6"/>
        <v>1350.7</v>
      </c>
      <c r="I13" s="268">
        <f t="shared" si="6"/>
        <v>840.40000000000009</v>
      </c>
      <c r="J13" s="268">
        <f t="shared" si="6"/>
        <v>1599</v>
      </c>
      <c r="K13" s="268">
        <f t="shared" si="6"/>
        <v>1518.8999999999999</v>
      </c>
      <c r="L13" s="268">
        <f t="shared" si="6"/>
        <v>1325.6</v>
      </c>
      <c r="M13" s="268">
        <f t="shared" si="6"/>
        <v>1525.6</v>
      </c>
      <c r="N13" s="268">
        <f t="shared" si="6"/>
        <v>1859.8</v>
      </c>
      <c r="O13" s="268">
        <f t="shared" si="6"/>
        <v>2130.1999999999998</v>
      </c>
      <c r="P13" s="268">
        <f t="shared" si="6"/>
        <v>2326.7799999999997</v>
      </c>
      <c r="R13" s="267"/>
    </row>
    <row r="14" spans="1:18" ht="15.75" customHeight="1" x14ac:dyDescent="0.25">
      <c r="A14" s="274"/>
      <c r="B14" s="276"/>
      <c r="C14" s="276" t="s">
        <v>782</v>
      </c>
      <c r="D14" s="268">
        <v>293.10000000000002</v>
      </c>
      <c r="E14" s="268">
        <v>406.8</v>
      </c>
      <c r="F14" s="268">
        <v>893</v>
      </c>
      <c r="G14" s="268">
        <v>1518.2</v>
      </c>
      <c r="H14" s="268">
        <v>1165</v>
      </c>
      <c r="I14" s="268">
        <v>513.1</v>
      </c>
      <c r="J14" s="268">
        <v>1106.9000000000001</v>
      </c>
      <c r="K14" s="268">
        <v>1096.0999999999999</v>
      </c>
      <c r="L14" s="268">
        <v>913.7</v>
      </c>
      <c r="M14" s="268">
        <v>1094.5</v>
      </c>
      <c r="N14" s="268">
        <v>1388.8</v>
      </c>
      <c r="O14" s="268">
        <v>1551.7</v>
      </c>
      <c r="P14" s="268">
        <v>1685.86</v>
      </c>
    </row>
    <row r="15" spans="1:18" ht="15.75" customHeight="1" x14ac:dyDescent="0.25">
      <c r="A15" s="274"/>
      <c r="B15" s="276"/>
      <c r="C15" s="276" t="s">
        <v>783</v>
      </c>
      <c r="D15" s="268">
        <v>612.70000000000005</v>
      </c>
      <c r="E15" s="268">
        <v>766.3</v>
      </c>
      <c r="F15" s="268">
        <v>634.29999999999995</v>
      </c>
      <c r="G15" s="268">
        <v>1163.9000000000001</v>
      </c>
      <c r="H15" s="268">
        <v>185.7</v>
      </c>
      <c r="I15" s="268">
        <v>327.3</v>
      </c>
      <c r="J15" s="268">
        <v>492.1</v>
      </c>
      <c r="K15" s="268">
        <v>422.8</v>
      </c>
      <c r="L15" s="268">
        <v>411.9</v>
      </c>
      <c r="M15" s="268">
        <v>431.1</v>
      </c>
      <c r="N15" s="268">
        <v>471</v>
      </c>
      <c r="O15" s="268">
        <v>578.5</v>
      </c>
      <c r="P15" s="268">
        <v>640.91999999999996</v>
      </c>
    </row>
    <row r="16" spans="1:18" ht="7.5" customHeight="1" x14ac:dyDescent="0.25">
      <c r="A16" s="274"/>
      <c r="B16" s="176"/>
      <c r="D16" s="268"/>
      <c r="E16" s="268"/>
      <c r="F16" s="268"/>
      <c r="G16" s="268"/>
      <c r="H16" s="268"/>
      <c r="I16" s="268"/>
      <c r="J16" s="268"/>
      <c r="K16" s="268"/>
      <c r="L16" s="268"/>
      <c r="M16" s="268"/>
      <c r="N16" s="268"/>
      <c r="O16" s="268"/>
      <c r="P16" s="268"/>
    </row>
    <row r="17" spans="1:18" s="266" customFormat="1" ht="15.75" customHeight="1" x14ac:dyDescent="0.25">
      <c r="A17" s="270">
        <v>1.3</v>
      </c>
      <c r="B17" s="277" t="s">
        <v>206</v>
      </c>
      <c r="C17" s="197"/>
      <c r="D17" s="271">
        <f>SUM(D18:D20)</f>
        <v>1496.7</v>
      </c>
      <c r="E17" s="271">
        <f t="shared" ref="E17:P17" si="7">SUM(E18:E20)</f>
        <v>1822.4</v>
      </c>
      <c r="F17" s="271">
        <f t="shared" si="7"/>
        <v>2038.7</v>
      </c>
      <c r="G17" s="271">
        <f t="shared" si="7"/>
        <v>2173.5</v>
      </c>
      <c r="H17" s="271">
        <f t="shared" si="7"/>
        <v>2672.9</v>
      </c>
      <c r="I17" s="271">
        <f t="shared" si="7"/>
        <v>3780.3</v>
      </c>
      <c r="J17" s="271">
        <f t="shared" si="7"/>
        <v>5093.4000000000005</v>
      </c>
      <c r="K17" s="271">
        <f t="shared" si="7"/>
        <v>4779.2999999999993</v>
      </c>
      <c r="L17" s="271">
        <f t="shared" si="7"/>
        <v>5485</v>
      </c>
      <c r="M17" s="271">
        <f t="shared" si="7"/>
        <v>6472.0999999999995</v>
      </c>
      <c r="N17" s="271">
        <f t="shared" si="7"/>
        <v>6828.3</v>
      </c>
      <c r="O17" s="271">
        <f t="shared" si="7"/>
        <v>8009.5</v>
      </c>
      <c r="P17" s="271">
        <f t="shared" si="7"/>
        <v>9240.26</v>
      </c>
      <c r="R17" s="267"/>
    </row>
    <row r="18" spans="1:18" ht="15.75" customHeight="1" x14ac:dyDescent="0.25">
      <c r="A18" s="180"/>
      <c r="B18" s="276"/>
      <c r="C18" s="276" t="s">
        <v>687</v>
      </c>
      <c r="D18" s="268">
        <v>599.29999999999995</v>
      </c>
      <c r="E18" s="268">
        <v>723.3</v>
      </c>
      <c r="F18" s="268">
        <v>835.7</v>
      </c>
      <c r="G18" s="268">
        <v>846.6</v>
      </c>
      <c r="H18" s="268">
        <v>1062.5999999999999</v>
      </c>
      <c r="I18" s="268">
        <v>1776.7</v>
      </c>
      <c r="J18" s="268">
        <v>2293.1999999999998</v>
      </c>
      <c r="K18" s="268">
        <v>1080.5</v>
      </c>
      <c r="L18" s="268">
        <v>954.9</v>
      </c>
      <c r="M18" s="268">
        <v>1300.4000000000001</v>
      </c>
      <c r="N18" s="268">
        <v>1308.4000000000001</v>
      </c>
      <c r="O18" s="268">
        <v>1426.9</v>
      </c>
      <c r="P18" s="268">
        <v>2057.0700000000002</v>
      </c>
    </row>
    <row r="19" spans="1:18" ht="15.75" customHeight="1" x14ac:dyDescent="0.25">
      <c r="A19" s="176"/>
      <c r="B19" s="276"/>
      <c r="C19" s="276" t="s">
        <v>688</v>
      </c>
      <c r="D19" s="268">
        <v>838.5</v>
      </c>
      <c r="E19" s="268">
        <v>1039.2</v>
      </c>
      <c r="F19" s="268">
        <v>1148.3</v>
      </c>
      <c r="G19" s="268">
        <v>1276.9000000000001</v>
      </c>
      <c r="H19" s="278">
        <v>1562.4</v>
      </c>
      <c r="I19" s="279">
        <v>1953.9</v>
      </c>
      <c r="J19" s="268">
        <v>2732.9</v>
      </c>
      <c r="K19" s="268">
        <v>3625.4</v>
      </c>
      <c r="L19" s="268">
        <v>4453.3</v>
      </c>
      <c r="M19" s="268">
        <v>5090</v>
      </c>
      <c r="N19" s="268">
        <v>5430.7</v>
      </c>
      <c r="O19" s="268">
        <v>6471.1</v>
      </c>
      <c r="P19" s="268">
        <v>7068.85</v>
      </c>
    </row>
    <row r="20" spans="1:18" ht="15.75" customHeight="1" x14ac:dyDescent="0.25">
      <c r="A20" s="180"/>
      <c r="B20" s="276"/>
      <c r="C20" s="276" t="s">
        <v>689</v>
      </c>
      <c r="D20" s="268">
        <v>58.9</v>
      </c>
      <c r="E20" s="268">
        <v>59.9</v>
      </c>
      <c r="F20" s="268">
        <v>54.7</v>
      </c>
      <c r="G20" s="279">
        <v>50</v>
      </c>
      <c r="H20" s="279">
        <v>47.9</v>
      </c>
      <c r="I20" s="279">
        <v>49.7</v>
      </c>
      <c r="J20" s="268">
        <v>67.3</v>
      </c>
      <c r="K20" s="268">
        <v>73.400000000000006</v>
      </c>
      <c r="L20" s="268">
        <v>76.8</v>
      </c>
      <c r="M20" s="268">
        <v>81.7</v>
      </c>
      <c r="N20" s="268">
        <v>89.2</v>
      </c>
      <c r="O20" s="268">
        <v>111.5</v>
      </c>
      <c r="P20" s="268">
        <v>114.34</v>
      </c>
    </row>
    <row r="21" spans="1:18" ht="7.5" customHeight="1" x14ac:dyDescent="0.25">
      <c r="A21" s="180"/>
      <c r="B21" s="276"/>
      <c r="D21" s="268"/>
      <c r="E21" s="268"/>
      <c r="F21" s="268"/>
      <c r="G21" s="279"/>
      <c r="H21" s="279"/>
      <c r="I21" s="268"/>
      <c r="J21" s="268"/>
      <c r="K21" s="268"/>
      <c r="L21" s="268"/>
      <c r="M21" s="268"/>
      <c r="N21" s="268"/>
      <c r="O21" s="268"/>
      <c r="P21" s="268"/>
    </row>
    <row r="22" spans="1:18" ht="15.75" customHeight="1" x14ac:dyDescent="0.25">
      <c r="A22" s="388" t="s">
        <v>1139</v>
      </c>
      <c r="B22" s="388"/>
      <c r="C22" s="388"/>
      <c r="D22" s="265">
        <f>+D23+D28+D30</f>
        <v>4738.2999999999993</v>
      </c>
      <c r="E22" s="265">
        <f t="shared" ref="E22:P22" si="8">+E23+E28+E30</f>
        <v>4082.7999999999997</v>
      </c>
      <c r="F22" s="265">
        <f t="shared" si="8"/>
        <v>3774.8</v>
      </c>
      <c r="G22" s="265">
        <f t="shared" si="8"/>
        <v>5322.7</v>
      </c>
      <c r="H22" s="265">
        <f t="shared" si="8"/>
        <v>6863.9000000000005</v>
      </c>
      <c r="I22" s="265">
        <f t="shared" si="8"/>
        <v>7749.9</v>
      </c>
      <c r="J22" s="265">
        <f t="shared" si="8"/>
        <v>6782.3000000000011</v>
      </c>
      <c r="K22" s="265">
        <f t="shared" si="8"/>
        <v>7705.8</v>
      </c>
      <c r="L22" s="265">
        <f t="shared" si="8"/>
        <v>7517.9</v>
      </c>
      <c r="M22" s="265">
        <f t="shared" si="8"/>
        <v>7019.9</v>
      </c>
      <c r="N22" s="265">
        <f t="shared" si="8"/>
        <v>7564.4</v>
      </c>
      <c r="O22" s="265">
        <f t="shared" si="8"/>
        <v>8272.0999999999985</v>
      </c>
      <c r="P22" s="265">
        <f t="shared" si="8"/>
        <v>10153.5</v>
      </c>
    </row>
    <row r="23" spans="1:18" s="266" customFormat="1" ht="15.75" customHeight="1" x14ac:dyDescent="0.25">
      <c r="A23" s="270">
        <v>2.1</v>
      </c>
      <c r="B23" s="277" t="s">
        <v>690</v>
      </c>
      <c r="C23" s="280"/>
      <c r="D23" s="281">
        <f>SUM(D24:D26)</f>
        <v>2648.2</v>
      </c>
      <c r="E23" s="281">
        <f t="shared" ref="E23:P23" si="9">SUM(E24:E26)</f>
        <v>2142.2999999999997</v>
      </c>
      <c r="F23" s="281">
        <f t="shared" si="9"/>
        <v>2403.7000000000003</v>
      </c>
      <c r="G23" s="281">
        <f t="shared" si="9"/>
        <v>3426.5</v>
      </c>
      <c r="H23" s="281">
        <f t="shared" si="9"/>
        <v>4237.1000000000004</v>
      </c>
      <c r="I23" s="281">
        <f t="shared" si="9"/>
        <v>4414.9999999999991</v>
      </c>
      <c r="J23" s="281">
        <f t="shared" si="9"/>
        <v>3223.2000000000003</v>
      </c>
      <c r="K23" s="281">
        <f t="shared" si="9"/>
        <v>3927.6</v>
      </c>
      <c r="L23" s="281">
        <f t="shared" si="9"/>
        <v>3449.9</v>
      </c>
      <c r="M23" s="281">
        <f t="shared" si="9"/>
        <v>3637.1</v>
      </c>
      <c r="N23" s="281">
        <f t="shared" si="9"/>
        <v>3715</v>
      </c>
      <c r="O23" s="281">
        <f t="shared" si="9"/>
        <v>3871</v>
      </c>
      <c r="P23" s="281">
        <f t="shared" si="9"/>
        <v>4720.3399999999992</v>
      </c>
      <c r="R23" s="267"/>
    </row>
    <row r="24" spans="1:18" ht="15.75" customHeight="1" x14ac:dyDescent="0.25">
      <c r="A24" s="282"/>
      <c r="B24" s="276"/>
      <c r="C24" s="276" t="s">
        <v>691</v>
      </c>
      <c r="D24" s="268">
        <v>2617.6999999999998</v>
      </c>
      <c r="E24" s="268">
        <v>2124.1999999999998</v>
      </c>
      <c r="F24" s="268">
        <v>2403.3000000000002</v>
      </c>
      <c r="G24" s="279">
        <v>3423.6</v>
      </c>
      <c r="H24" s="279">
        <v>4234</v>
      </c>
      <c r="I24" s="279">
        <v>4389.8999999999996</v>
      </c>
      <c r="J24" s="268">
        <v>3213.4</v>
      </c>
      <c r="K24" s="268">
        <v>3923</v>
      </c>
      <c r="L24" s="268">
        <v>3442.8</v>
      </c>
      <c r="M24" s="268">
        <v>3629.6</v>
      </c>
      <c r="N24" s="268">
        <v>3695.3</v>
      </c>
      <c r="O24" s="268">
        <v>3858.2</v>
      </c>
      <c r="P24" s="268">
        <v>4701.7</v>
      </c>
    </row>
    <row r="25" spans="1:18" ht="15.75" customHeight="1" x14ac:dyDescent="0.25">
      <c r="A25" s="282"/>
      <c r="B25" s="276"/>
      <c r="C25" s="276" t="s">
        <v>692</v>
      </c>
      <c r="D25" s="283"/>
      <c r="E25" s="268"/>
      <c r="F25" s="268"/>
      <c r="G25" s="268"/>
      <c r="H25" s="278">
        <v>2.6</v>
      </c>
      <c r="I25" s="279">
        <v>13.9</v>
      </c>
      <c r="J25" s="268">
        <v>4.3</v>
      </c>
      <c r="K25" s="268">
        <v>3.1</v>
      </c>
      <c r="L25" s="268">
        <v>1.1000000000000001</v>
      </c>
      <c r="M25" s="268"/>
      <c r="N25" s="268">
        <v>0.1</v>
      </c>
      <c r="O25" s="268">
        <v>4.4000000000000004</v>
      </c>
      <c r="P25" s="268">
        <v>2.41</v>
      </c>
    </row>
    <row r="26" spans="1:18" ht="15.75" customHeight="1" x14ac:dyDescent="0.25">
      <c r="A26" s="282"/>
      <c r="B26" s="276"/>
      <c r="C26" s="276" t="s">
        <v>693</v>
      </c>
      <c r="D26" s="283">
        <v>30.5</v>
      </c>
      <c r="E26" s="269">
        <v>18.100000000000001</v>
      </c>
      <c r="F26" s="269">
        <v>0.4</v>
      </c>
      <c r="G26" s="284">
        <v>2.9</v>
      </c>
      <c r="H26" s="284">
        <v>0.5</v>
      </c>
      <c r="I26" s="284">
        <v>11.2</v>
      </c>
      <c r="J26" s="269">
        <v>5.5</v>
      </c>
      <c r="K26" s="269">
        <v>1.5</v>
      </c>
      <c r="L26" s="269">
        <v>6</v>
      </c>
      <c r="M26" s="268">
        <v>7.5</v>
      </c>
      <c r="N26" s="268">
        <v>19.600000000000001</v>
      </c>
      <c r="O26" s="268">
        <v>8.4</v>
      </c>
      <c r="P26" s="268">
        <v>16.23</v>
      </c>
    </row>
    <row r="27" spans="1:18" ht="7.5" customHeight="1" x14ac:dyDescent="0.25">
      <c r="A27" s="282"/>
      <c r="B27" s="276"/>
      <c r="C27" s="176"/>
      <c r="D27" s="283"/>
      <c r="E27" s="269"/>
      <c r="F27" s="269"/>
      <c r="G27" s="284"/>
      <c r="H27" s="284"/>
      <c r="I27" s="284"/>
      <c r="J27" s="269"/>
      <c r="K27" s="269"/>
      <c r="L27" s="269"/>
      <c r="M27" s="268"/>
      <c r="N27" s="268"/>
      <c r="O27" s="268"/>
      <c r="P27" s="268"/>
    </row>
    <row r="28" spans="1:18" s="266" customFormat="1" ht="15.75" customHeight="1" x14ac:dyDescent="0.25">
      <c r="A28" s="270">
        <v>2.2000000000000002</v>
      </c>
      <c r="B28" s="277" t="s">
        <v>678</v>
      </c>
      <c r="C28" s="197"/>
      <c r="D28" s="281"/>
      <c r="E28" s="285"/>
      <c r="F28" s="285"/>
      <c r="G28" s="285"/>
      <c r="H28" s="285"/>
      <c r="I28" s="285">
        <v>20</v>
      </c>
      <c r="J28" s="285"/>
      <c r="K28" s="285">
        <v>41.7</v>
      </c>
      <c r="L28" s="285">
        <v>98.1</v>
      </c>
      <c r="M28" s="271">
        <v>36.5</v>
      </c>
      <c r="N28" s="271"/>
      <c r="O28" s="271"/>
      <c r="P28" s="271"/>
      <c r="R28" s="267"/>
    </row>
    <row r="29" spans="1:18" ht="7.5" customHeight="1" x14ac:dyDescent="0.25">
      <c r="A29" s="282"/>
      <c r="B29" s="276"/>
      <c r="C29" s="176"/>
      <c r="D29" s="283"/>
      <c r="E29" s="269"/>
      <c r="F29" s="269"/>
      <c r="G29" s="284"/>
      <c r="H29" s="284"/>
      <c r="I29" s="284"/>
      <c r="J29" s="269"/>
      <c r="K29" s="269"/>
      <c r="L29" s="269"/>
      <c r="M29" s="268"/>
      <c r="N29" s="268"/>
      <c r="O29" s="268"/>
      <c r="P29" s="268"/>
    </row>
    <row r="30" spans="1:18" s="266" customFormat="1" ht="15.75" customHeight="1" x14ac:dyDescent="0.25">
      <c r="A30" s="270">
        <v>2.2999999999999998</v>
      </c>
      <c r="B30" s="277" t="s">
        <v>694</v>
      </c>
      <c r="C30" s="197"/>
      <c r="D30" s="281">
        <f>SUM(D31:D33)</f>
        <v>2090.1</v>
      </c>
      <c r="E30" s="281">
        <f t="shared" ref="E30:P30" si="10">SUM(E31:E33)</f>
        <v>1940.5</v>
      </c>
      <c r="F30" s="281">
        <f t="shared" si="10"/>
        <v>1371.1000000000001</v>
      </c>
      <c r="G30" s="281">
        <f t="shared" si="10"/>
        <v>1896.2</v>
      </c>
      <c r="H30" s="281">
        <f t="shared" si="10"/>
        <v>2626.8</v>
      </c>
      <c r="I30" s="281">
        <f t="shared" si="10"/>
        <v>3314.9</v>
      </c>
      <c r="J30" s="281">
        <f t="shared" si="10"/>
        <v>3559.1000000000004</v>
      </c>
      <c r="K30" s="281">
        <f t="shared" si="10"/>
        <v>3736.5000000000005</v>
      </c>
      <c r="L30" s="281">
        <f t="shared" si="10"/>
        <v>3969.9</v>
      </c>
      <c r="M30" s="281">
        <f t="shared" si="10"/>
        <v>3346.3</v>
      </c>
      <c r="N30" s="281">
        <f t="shared" si="10"/>
        <v>3849.4</v>
      </c>
      <c r="O30" s="281">
        <f t="shared" si="10"/>
        <v>4401.0999999999995</v>
      </c>
      <c r="P30" s="281">
        <f t="shared" si="10"/>
        <v>5433.16</v>
      </c>
      <c r="R30" s="267"/>
    </row>
    <row r="31" spans="1:18" ht="15.75" customHeight="1" x14ac:dyDescent="0.25">
      <c r="A31" s="176"/>
      <c r="B31" s="276"/>
      <c r="C31" s="276" t="s">
        <v>687</v>
      </c>
      <c r="D31" s="269">
        <v>747.6</v>
      </c>
      <c r="E31" s="269">
        <v>537.4</v>
      </c>
      <c r="F31" s="269">
        <v>72.400000000000006</v>
      </c>
      <c r="G31" s="284">
        <v>146.69999999999999</v>
      </c>
      <c r="H31" s="284">
        <v>100.3</v>
      </c>
      <c r="I31" s="284">
        <v>88.1</v>
      </c>
      <c r="J31" s="269">
        <v>257.3</v>
      </c>
      <c r="K31" s="269">
        <v>252.9</v>
      </c>
      <c r="L31" s="269">
        <v>326.5</v>
      </c>
      <c r="M31" s="269">
        <v>76</v>
      </c>
      <c r="N31" s="269">
        <v>184.6</v>
      </c>
      <c r="O31" s="269">
        <v>285.7</v>
      </c>
      <c r="P31" s="269">
        <v>457.59</v>
      </c>
    </row>
    <row r="32" spans="1:18" ht="15.75" customHeight="1" x14ac:dyDescent="0.25">
      <c r="A32" s="176"/>
      <c r="B32" s="276"/>
      <c r="C32" s="276" t="s">
        <v>688</v>
      </c>
      <c r="D32" s="269">
        <v>1342.5</v>
      </c>
      <c r="E32" s="269">
        <v>1403.1</v>
      </c>
      <c r="F32" s="269">
        <v>1298.7</v>
      </c>
      <c r="G32" s="269">
        <v>1749.5</v>
      </c>
      <c r="H32" s="269">
        <v>2526.5</v>
      </c>
      <c r="I32" s="269">
        <v>3226.8</v>
      </c>
      <c r="J32" s="269">
        <v>3300.4</v>
      </c>
      <c r="K32" s="269">
        <v>3483.3</v>
      </c>
      <c r="L32" s="269">
        <v>3642.9</v>
      </c>
      <c r="M32" s="269">
        <v>3270.3</v>
      </c>
      <c r="N32" s="269">
        <v>3664.8</v>
      </c>
      <c r="O32" s="269">
        <v>4115.3999999999996</v>
      </c>
      <c r="P32" s="269">
        <v>4975.57</v>
      </c>
    </row>
    <row r="33" spans="1:16" ht="15.75" customHeight="1" thickBot="1" x14ac:dyDescent="0.3">
      <c r="A33" s="190"/>
      <c r="B33" s="286"/>
      <c r="C33" s="286" t="s">
        <v>689</v>
      </c>
      <c r="D33" s="287"/>
      <c r="E33" s="287"/>
      <c r="F33" s="287"/>
      <c r="G33" s="287"/>
      <c r="H33" s="287"/>
      <c r="I33" s="287"/>
      <c r="J33" s="288">
        <v>1.4</v>
      </c>
      <c r="K33" s="288">
        <v>0.3</v>
      </c>
      <c r="L33" s="288">
        <v>0.5</v>
      </c>
      <c r="M33" s="287"/>
      <c r="N33" s="287"/>
      <c r="O33" s="287"/>
      <c r="P33" s="287"/>
    </row>
    <row r="34" spans="1:16" ht="14.25" customHeight="1" x14ac:dyDescent="0.25">
      <c r="A34" s="169" t="s">
        <v>974</v>
      </c>
      <c r="C34" s="171" t="s">
        <v>1003</v>
      </c>
    </row>
    <row r="35" spans="1:16" ht="14.25" customHeight="1" x14ac:dyDescent="0.25">
      <c r="A35" s="176" t="s">
        <v>982</v>
      </c>
      <c r="B35" s="176"/>
      <c r="C35" s="176" t="s">
        <v>1004</v>
      </c>
      <c r="D35" s="176"/>
      <c r="E35" s="176"/>
      <c r="F35" s="176"/>
      <c r="G35" s="176"/>
      <c r="H35" s="176"/>
      <c r="I35" s="176"/>
      <c r="J35" s="176"/>
      <c r="K35" s="176"/>
      <c r="L35" s="176"/>
      <c r="M35" s="176"/>
      <c r="N35" s="176"/>
    </row>
    <row r="36" spans="1:16" ht="14.25" customHeight="1" x14ac:dyDescent="0.25">
      <c r="A36" s="176" t="s">
        <v>983</v>
      </c>
      <c r="B36" s="176"/>
      <c r="C36" s="176" t="s">
        <v>1055</v>
      </c>
      <c r="D36" s="176"/>
      <c r="E36" s="176"/>
      <c r="F36" s="176"/>
      <c r="G36" s="176"/>
      <c r="H36" s="176"/>
      <c r="I36" s="176"/>
      <c r="J36" s="176"/>
      <c r="K36" s="176"/>
      <c r="L36" s="176"/>
      <c r="M36" s="176"/>
      <c r="N36" s="176"/>
    </row>
    <row r="37" spans="1:16" ht="14.25" customHeight="1" x14ac:dyDescent="0.25">
      <c r="A37" s="185" t="s">
        <v>984</v>
      </c>
      <c r="B37" s="176"/>
      <c r="C37" s="176" t="s">
        <v>1054</v>
      </c>
      <c r="D37" s="176"/>
      <c r="E37" s="176"/>
      <c r="F37" s="176"/>
      <c r="G37" s="176"/>
      <c r="H37" s="176"/>
      <c r="I37" s="176"/>
      <c r="J37" s="176"/>
      <c r="K37" s="176"/>
      <c r="L37" s="176"/>
      <c r="M37" s="176"/>
      <c r="N37" s="176"/>
    </row>
    <row r="38" spans="1:16" ht="13.5" customHeight="1" x14ac:dyDescent="0.25">
      <c r="A38" s="185" t="s">
        <v>985</v>
      </c>
      <c r="B38" s="176"/>
      <c r="C38" s="185" t="s">
        <v>1071</v>
      </c>
      <c r="D38" s="176"/>
      <c r="E38" s="176"/>
      <c r="F38" s="176"/>
      <c r="G38" s="176"/>
      <c r="H38" s="176"/>
      <c r="I38" s="176"/>
      <c r="J38" s="176"/>
      <c r="K38" s="176"/>
      <c r="L38" s="176"/>
      <c r="M38" s="176"/>
      <c r="N38" s="176"/>
    </row>
    <row r="39" spans="1:16" ht="14.25" customHeight="1" x14ac:dyDescent="0.25">
      <c r="A39" s="169" t="s">
        <v>973</v>
      </c>
      <c r="C39" s="169" t="s">
        <v>971</v>
      </c>
    </row>
    <row r="40" spans="1:16" ht="14.25" customHeight="1" x14ac:dyDescent="0.25">
      <c r="C40" s="169" t="s">
        <v>1048</v>
      </c>
    </row>
    <row r="41" spans="1:16" ht="15.75" customHeight="1" x14ac:dyDescent="0.25">
      <c r="A41" s="176"/>
      <c r="B41" s="176"/>
      <c r="C41" s="176"/>
      <c r="D41" s="176"/>
      <c r="E41" s="176"/>
      <c r="F41" s="176"/>
      <c r="G41" s="176"/>
      <c r="H41" s="176"/>
      <c r="I41" s="176"/>
      <c r="J41" s="176"/>
      <c r="K41" s="176"/>
      <c r="L41" s="176"/>
      <c r="M41" s="176"/>
      <c r="N41" s="176"/>
    </row>
    <row r="42" spans="1:16" x14ac:dyDescent="0.25">
      <c r="A42" s="176"/>
      <c r="B42" s="176"/>
      <c r="C42" s="176"/>
      <c r="D42" s="176"/>
      <c r="E42" s="176"/>
      <c r="F42" s="176"/>
      <c r="G42" s="176"/>
      <c r="H42" s="176"/>
      <c r="I42" s="176"/>
      <c r="J42" s="176"/>
      <c r="K42" s="176"/>
      <c r="L42" s="176"/>
      <c r="M42" s="176"/>
      <c r="N42" s="176"/>
    </row>
  </sheetData>
  <mergeCells count="2">
    <mergeCell ref="A3:C3"/>
    <mergeCell ref="A22:C22"/>
  </mergeCells>
  <printOptions horizontalCentered="1" verticalCentered="1"/>
  <pageMargins left="0.59055118110236227" right="0.59055118110236227" top="0.19685039370078741" bottom="0.19685039370078741" header="0" footer="0"/>
  <pageSetup scale="57"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7C0"/>
    <pageSetUpPr fitToPage="1"/>
  </sheetPr>
  <dimension ref="A1:P42"/>
  <sheetViews>
    <sheetView showGridLines="0" showZeros="0" zoomScaleNormal="100" workbookViewId="0">
      <pane ySplit="3" topLeftCell="A4" activePane="bottomLeft" state="frozen"/>
      <selection pane="bottomLeft" activeCell="A2" sqref="A2"/>
    </sheetView>
  </sheetViews>
  <sheetFormatPr baseColWidth="10" defaultColWidth="12.5703125" defaultRowHeight="15" x14ac:dyDescent="0.25"/>
  <cols>
    <col min="1" max="1" width="3.5703125" style="169" customWidth="1"/>
    <col min="2" max="2" width="3" style="169" customWidth="1"/>
    <col min="3" max="3" width="45.28515625" style="169" customWidth="1"/>
    <col min="4" max="14" width="12.7109375" style="169" customWidth="1"/>
    <col min="15" max="15" width="13.7109375" style="169" customWidth="1"/>
    <col min="16" max="16384" width="12.5703125" style="169"/>
  </cols>
  <sheetData>
    <row r="1" spans="1:16" ht="15.75" customHeight="1" x14ac:dyDescent="0.25">
      <c r="A1" s="174" t="s">
        <v>965</v>
      </c>
      <c r="C1" s="174"/>
      <c r="P1" s="174" t="s">
        <v>718</v>
      </c>
    </row>
    <row r="2" spans="1:16" ht="15.75" customHeight="1" thickBot="1" x14ac:dyDescent="0.3">
      <c r="A2" s="175" t="s">
        <v>785</v>
      </c>
      <c r="C2" s="174"/>
    </row>
    <row r="3" spans="1:16" ht="18.75" customHeight="1" thickBot="1" x14ac:dyDescent="0.3">
      <c r="A3" s="378" t="s">
        <v>361</v>
      </c>
      <c r="B3" s="378"/>
      <c r="C3" s="378"/>
      <c r="D3" s="194">
        <v>2000</v>
      </c>
      <c r="E3" s="194">
        <v>2001</v>
      </c>
      <c r="F3" s="194">
        <v>2002</v>
      </c>
      <c r="G3" s="194">
        <v>2003</v>
      </c>
      <c r="H3" s="194">
        <v>2004</v>
      </c>
      <c r="I3" s="194">
        <v>2005</v>
      </c>
      <c r="J3" s="194">
        <v>2006</v>
      </c>
      <c r="K3" s="194">
        <v>2007</v>
      </c>
      <c r="L3" s="194">
        <v>2008</v>
      </c>
      <c r="M3" s="194">
        <v>2009</v>
      </c>
      <c r="N3" s="194">
        <v>2010</v>
      </c>
      <c r="O3" s="194">
        <v>2011</v>
      </c>
      <c r="P3" s="194" t="s">
        <v>1140</v>
      </c>
    </row>
    <row r="4" spans="1:16" ht="15.75" customHeight="1" x14ac:dyDescent="0.25">
      <c r="A4" s="196" t="s">
        <v>612</v>
      </c>
      <c r="B4" s="196"/>
      <c r="C4" s="196"/>
      <c r="D4" s="289">
        <f>SUM(D6,D8,D10,D12,D14,D16,D18,D20,D22)</f>
        <v>10948.599999999999</v>
      </c>
      <c r="E4" s="289">
        <f t="shared" ref="E4:O4" si="0">SUM(E6,E8,E10,E12,E14,E16,E18,E20,E22)</f>
        <v>11317.4</v>
      </c>
      <c r="F4" s="289">
        <f t="shared" si="0"/>
        <v>11703.197402170001</v>
      </c>
      <c r="G4" s="289">
        <f>SUM(G6,G8,G10,G12,G14,G16,G18,G20,G22)</f>
        <v>14941.675999999998</v>
      </c>
      <c r="H4" s="289">
        <f t="shared" si="0"/>
        <v>15967.000000000002</v>
      </c>
      <c r="I4" s="289">
        <f t="shared" si="0"/>
        <v>18343.400000000001</v>
      </c>
      <c r="J4" s="289">
        <f t="shared" si="0"/>
        <v>21157.956000000002</v>
      </c>
      <c r="K4" s="289">
        <f t="shared" si="0"/>
        <v>23819.3</v>
      </c>
      <c r="L4" s="289">
        <f t="shared" si="0"/>
        <v>28182.2</v>
      </c>
      <c r="M4" s="289">
        <f t="shared" si="0"/>
        <v>29870.600000000006</v>
      </c>
      <c r="N4" s="289">
        <f t="shared" si="0"/>
        <v>31762.648999999994</v>
      </c>
      <c r="O4" s="289">
        <f t="shared" si="0"/>
        <v>36698.800000000003</v>
      </c>
      <c r="P4" s="289">
        <f t="shared" ref="P4" si="1">SUM(P6,P8,P10,P12,P14,P16,P18,P20,P22)</f>
        <v>42490.700000000004</v>
      </c>
    </row>
    <row r="5" spans="1:16" ht="7.5" customHeight="1" x14ac:dyDescent="0.25">
      <c r="A5" s="179"/>
      <c r="B5" s="179"/>
      <c r="C5" s="179"/>
      <c r="D5" s="265"/>
      <c r="E5" s="265"/>
      <c r="F5" s="265"/>
      <c r="G5" s="265"/>
      <c r="H5" s="265"/>
      <c r="I5" s="265"/>
      <c r="J5" s="265"/>
      <c r="K5" s="265"/>
      <c r="L5" s="265"/>
      <c r="M5" s="265"/>
      <c r="N5" s="265"/>
      <c r="O5" s="265"/>
      <c r="P5" s="265"/>
    </row>
    <row r="6" spans="1:16" ht="15.75" customHeight="1" x14ac:dyDescent="0.25">
      <c r="A6" s="176" t="s">
        <v>956</v>
      </c>
      <c r="B6" s="176"/>
      <c r="C6" s="176"/>
      <c r="D6" s="268">
        <v>1950.2</v>
      </c>
      <c r="E6" s="268">
        <v>2416.9</v>
      </c>
      <c r="F6" s="268">
        <v>1587.1691948499999</v>
      </c>
      <c r="G6" s="268">
        <v>1599.6</v>
      </c>
      <c r="H6" s="268">
        <v>2060.1</v>
      </c>
      <c r="I6" s="268">
        <v>2829.2</v>
      </c>
      <c r="J6" s="268">
        <v>3599.7</v>
      </c>
      <c r="K6" s="268">
        <v>2692.8</v>
      </c>
      <c r="L6" s="268">
        <v>3352</v>
      </c>
      <c r="M6" s="268">
        <v>3166.9</v>
      </c>
      <c r="N6" s="268">
        <f>3216.9+0.1</f>
        <v>3217</v>
      </c>
      <c r="O6" s="268">
        <v>3911.8</v>
      </c>
      <c r="P6" s="268">
        <v>4710.7</v>
      </c>
    </row>
    <row r="7" spans="1:16" ht="7.5" customHeight="1" x14ac:dyDescent="0.25">
      <c r="A7" s="176"/>
      <c r="B7" s="176"/>
      <c r="C7" s="176"/>
      <c r="D7" s="268"/>
      <c r="E7" s="268"/>
      <c r="F7" s="268"/>
      <c r="G7" s="268"/>
      <c r="H7" s="268"/>
      <c r="I7" s="268"/>
      <c r="J7" s="269"/>
      <c r="K7" s="268"/>
      <c r="L7" s="268"/>
      <c r="M7" s="268"/>
      <c r="N7" s="268"/>
      <c r="O7" s="268"/>
      <c r="P7" s="268"/>
    </row>
    <row r="8" spans="1:16" ht="15.75" customHeight="1" x14ac:dyDescent="0.25">
      <c r="A8" s="176" t="s">
        <v>957</v>
      </c>
      <c r="B8" s="273"/>
      <c r="C8" s="176"/>
      <c r="D8" s="268">
        <v>843.3</v>
      </c>
      <c r="E8" s="268">
        <v>919.5</v>
      </c>
      <c r="F8" s="268">
        <v>1533.09518424</v>
      </c>
      <c r="G8" s="268">
        <v>1801.8</v>
      </c>
      <c r="H8" s="268">
        <v>1888.4</v>
      </c>
      <c r="I8" s="268">
        <v>2171.6999999999998</v>
      </c>
      <c r="J8" s="268">
        <v>2701</v>
      </c>
      <c r="K8" s="268">
        <v>3143.7</v>
      </c>
      <c r="L8" s="268">
        <v>3637.2</v>
      </c>
      <c r="M8" s="268">
        <v>3585.6</v>
      </c>
      <c r="N8" s="268">
        <v>3909.1</v>
      </c>
      <c r="O8" s="268">
        <v>4384.7</v>
      </c>
      <c r="P8" s="268">
        <v>5028.3999999999996</v>
      </c>
    </row>
    <row r="9" spans="1:16" ht="7.5" customHeight="1" x14ac:dyDescent="0.25">
      <c r="A9" s="176"/>
      <c r="B9" s="273"/>
      <c r="C9" s="176"/>
      <c r="D9" s="268"/>
      <c r="E9" s="268"/>
      <c r="F9" s="268"/>
      <c r="G9" s="268"/>
      <c r="H9" s="268"/>
      <c r="I9" s="268"/>
      <c r="J9" s="268"/>
      <c r="K9" s="268"/>
      <c r="L9" s="268"/>
      <c r="M9" s="268"/>
      <c r="N9" s="268"/>
      <c r="O9" s="268"/>
      <c r="P9" s="268"/>
    </row>
    <row r="10" spans="1:16" ht="15.75" customHeight="1" x14ac:dyDescent="0.25">
      <c r="A10" s="176" t="s">
        <v>958</v>
      </c>
      <c r="B10" s="176"/>
      <c r="C10" s="176"/>
      <c r="D10" s="268">
        <v>1917.4</v>
      </c>
      <c r="E10" s="268">
        <v>2012.3</v>
      </c>
      <c r="F10" s="268">
        <v>2302.9571219200002</v>
      </c>
      <c r="G10" s="268">
        <v>2896.4</v>
      </c>
      <c r="H10" s="268">
        <v>3109.9</v>
      </c>
      <c r="I10" s="268">
        <v>3857.9</v>
      </c>
      <c r="J10" s="268">
        <v>4409.8</v>
      </c>
      <c r="K10" s="268">
        <v>5276.7</v>
      </c>
      <c r="L10" s="268">
        <v>6580.9</v>
      </c>
      <c r="M10" s="268">
        <v>7408.9</v>
      </c>
      <c r="N10" s="268">
        <v>7562</v>
      </c>
      <c r="O10" s="268">
        <v>8231.5</v>
      </c>
      <c r="P10" s="268">
        <v>9144.7000000000007</v>
      </c>
    </row>
    <row r="11" spans="1:16" ht="7.5" customHeight="1" x14ac:dyDescent="0.25">
      <c r="A11" s="176"/>
      <c r="B11" s="273"/>
      <c r="C11" s="176"/>
      <c r="D11" s="268"/>
      <c r="E11" s="268"/>
      <c r="F11" s="268"/>
      <c r="G11" s="269"/>
      <c r="H11" s="268"/>
      <c r="I11" s="268"/>
      <c r="J11" s="268"/>
      <c r="K11" s="268"/>
      <c r="L11" s="268"/>
      <c r="M11" s="268"/>
      <c r="N11" s="268"/>
      <c r="O11" s="268"/>
      <c r="P11" s="268"/>
    </row>
    <row r="12" spans="1:16" ht="15.75" customHeight="1" x14ac:dyDescent="0.25">
      <c r="A12" s="176" t="s">
        <v>959</v>
      </c>
      <c r="B12" s="276"/>
      <c r="C12" s="176"/>
      <c r="D12" s="268">
        <v>1536.7</v>
      </c>
      <c r="E12" s="268">
        <v>1548.9</v>
      </c>
      <c r="F12" s="268">
        <v>1753.99109069</v>
      </c>
      <c r="G12" s="268">
        <v>2164.9</v>
      </c>
      <c r="H12" s="268">
        <v>2277.6</v>
      </c>
      <c r="I12" s="268">
        <v>2820.8</v>
      </c>
      <c r="J12" s="268">
        <v>3161.5</v>
      </c>
      <c r="K12" s="268">
        <v>3899.8</v>
      </c>
      <c r="L12" s="268">
        <v>4579.3999999999996</v>
      </c>
      <c r="M12" s="268">
        <v>5128</v>
      </c>
      <c r="N12" s="268">
        <v>5246.7</v>
      </c>
      <c r="O12" s="268">
        <v>5910.4</v>
      </c>
      <c r="P12" s="268">
        <v>7463.7</v>
      </c>
    </row>
    <row r="13" spans="1:16" ht="7.5" customHeight="1" x14ac:dyDescent="0.25">
      <c r="A13" s="176"/>
      <c r="B13" s="276"/>
      <c r="D13" s="268"/>
      <c r="E13" s="268"/>
      <c r="F13" s="268"/>
      <c r="G13" s="268"/>
      <c r="H13" s="268"/>
      <c r="I13" s="268"/>
      <c r="J13" s="268"/>
      <c r="K13" s="268"/>
      <c r="L13" s="268"/>
      <c r="M13" s="268"/>
      <c r="N13" s="268"/>
      <c r="O13" s="268"/>
      <c r="P13" s="268"/>
    </row>
    <row r="14" spans="1:16" ht="15.75" customHeight="1" x14ac:dyDescent="0.25">
      <c r="A14" s="176" t="s">
        <v>960</v>
      </c>
      <c r="B14" s="176"/>
      <c r="D14" s="268">
        <v>790.2</v>
      </c>
      <c r="E14" s="268">
        <v>629.9</v>
      </c>
      <c r="F14" s="268">
        <v>359.32755793000001</v>
      </c>
      <c r="G14" s="268">
        <v>626.72699999999998</v>
      </c>
      <c r="H14" s="268">
        <v>855.6</v>
      </c>
      <c r="I14" s="268">
        <v>824.2</v>
      </c>
      <c r="J14" s="268">
        <v>682.2</v>
      </c>
      <c r="K14" s="268">
        <v>1190.5</v>
      </c>
      <c r="L14" s="268">
        <f>1156.5-9</f>
        <v>1147.5</v>
      </c>
      <c r="M14" s="268">
        <v>935.9</v>
      </c>
      <c r="N14" s="268">
        <v>992.04899999999998</v>
      </c>
      <c r="O14" s="268">
        <v>1345.7</v>
      </c>
      <c r="P14" s="268">
        <v>1518</v>
      </c>
    </row>
    <row r="15" spans="1:16" ht="7.5" customHeight="1" x14ac:dyDescent="0.25">
      <c r="A15" s="176"/>
      <c r="B15" s="290"/>
      <c r="C15" s="176"/>
      <c r="D15" s="268"/>
      <c r="E15" s="268"/>
      <c r="F15" s="268"/>
      <c r="G15" s="268"/>
      <c r="H15" s="268"/>
      <c r="I15" s="268"/>
      <c r="J15" s="268"/>
      <c r="K15" s="268"/>
      <c r="L15" s="268"/>
      <c r="M15" s="268"/>
      <c r="N15" s="268"/>
      <c r="O15" s="268"/>
      <c r="P15" s="268"/>
    </row>
    <row r="16" spans="1:16" ht="15.75" customHeight="1" x14ac:dyDescent="0.25">
      <c r="A16" s="176" t="s">
        <v>961</v>
      </c>
      <c r="B16" s="276"/>
      <c r="C16" s="176"/>
      <c r="D16" s="268">
        <v>52.6</v>
      </c>
      <c r="E16" s="268">
        <v>50.6</v>
      </c>
      <c r="F16" s="268">
        <v>425.79784024000003</v>
      </c>
      <c r="G16" s="268">
        <v>554.04899999999998</v>
      </c>
      <c r="H16" s="268">
        <v>1021.4</v>
      </c>
      <c r="I16" s="268">
        <v>1502.5</v>
      </c>
      <c r="J16" s="268">
        <v>1857.123</v>
      </c>
      <c r="K16" s="268">
        <v>1749.1</v>
      </c>
      <c r="L16" s="268">
        <f>2616.1+8.9</f>
        <v>2625</v>
      </c>
      <c r="M16" s="268">
        <v>2723.9</v>
      </c>
      <c r="N16" s="268">
        <v>3349.1</v>
      </c>
      <c r="O16" s="268">
        <v>4119.6000000000004</v>
      </c>
      <c r="P16" s="268">
        <v>5096.6000000000004</v>
      </c>
    </row>
    <row r="17" spans="1:16" ht="7.5" customHeight="1" x14ac:dyDescent="0.25">
      <c r="A17" s="176"/>
      <c r="B17" s="276"/>
      <c r="C17" s="176"/>
      <c r="D17" s="268"/>
      <c r="E17" s="268"/>
      <c r="F17" s="268"/>
      <c r="G17" s="268"/>
      <c r="H17" s="268"/>
      <c r="I17" s="268"/>
      <c r="J17" s="268"/>
      <c r="K17" s="268"/>
      <c r="L17" s="268"/>
      <c r="M17" s="268"/>
      <c r="N17" s="268"/>
      <c r="O17" s="268"/>
      <c r="P17" s="268"/>
    </row>
    <row r="18" spans="1:16" ht="15.75" customHeight="1" x14ac:dyDescent="0.25">
      <c r="A18" s="176" t="s">
        <v>1141</v>
      </c>
      <c r="B18" s="276"/>
      <c r="C18" s="176"/>
      <c r="D18" s="291">
        <v>0</v>
      </c>
      <c r="E18" s="291">
        <v>0</v>
      </c>
      <c r="F18" s="269">
        <v>50.672559499999998</v>
      </c>
      <c r="G18" s="268">
        <v>55.9</v>
      </c>
      <c r="H18" s="268">
        <v>88.1</v>
      </c>
      <c r="I18" s="268">
        <v>101.7</v>
      </c>
      <c r="J18" s="269">
        <v>213.9</v>
      </c>
      <c r="K18" s="269">
        <v>182.8</v>
      </c>
      <c r="L18" s="269">
        <v>228.2</v>
      </c>
      <c r="M18" s="269">
        <v>234.4</v>
      </c>
      <c r="N18" s="269">
        <v>257.10000000000002</v>
      </c>
      <c r="O18" s="269">
        <v>307.8</v>
      </c>
      <c r="P18" s="269">
        <v>330.8</v>
      </c>
    </row>
    <row r="19" spans="1:16" ht="7.5" customHeight="1" x14ac:dyDescent="0.25">
      <c r="A19" s="176"/>
      <c r="B19" s="276"/>
      <c r="C19" s="176"/>
      <c r="D19" s="269"/>
      <c r="E19" s="269"/>
      <c r="F19" s="269"/>
      <c r="G19" s="268"/>
      <c r="H19" s="268"/>
      <c r="I19" s="268"/>
      <c r="J19" s="269"/>
      <c r="K19" s="269"/>
      <c r="L19" s="269"/>
      <c r="M19" s="269"/>
      <c r="N19" s="269"/>
      <c r="O19" s="269"/>
      <c r="P19" s="269"/>
    </row>
    <row r="20" spans="1:16" ht="15.75" customHeight="1" x14ac:dyDescent="0.25">
      <c r="A20" s="389" t="s">
        <v>962</v>
      </c>
      <c r="B20" s="389"/>
      <c r="C20" s="389"/>
      <c r="D20" s="269">
        <v>2952.4</v>
      </c>
      <c r="E20" s="269">
        <v>2566.1999999999998</v>
      </c>
      <c r="F20" s="269">
        <v>2051.7822120599999</v>
      </c>
      <c r="G20" s="268">
        <v>2388.4</v>
      </c>
      <c r="H20" s="268">
        <v>3204.8</v>
      </c>
      <c r="I20" s="268">
        <v>3275.9</v>
      </c>
      <c r="J20" s="269">
        <v>2833.3330000000001</v>
      </c>
      <c r="K20" s="269">
        <v>4055.4</v>
      </c>
      <c r="L20" s="269">
        <v>4584.7</v>
      </c>
      <c r="M20" s="269">
        <v>4978.3999999999996</v>
      </c>
      <c r="N20" s="269">
        <v>5231.3</v>
      </c>
      <c r="O20" s="269">
        <v>6220.3</v>
      </c>
      <c r="P20" s="269">
        <v>6727.8</v>
      </c>
    </row>
    <row r="21" spans="1:16" ht="7.5" customHeight="1" x14ac:dyDescent="0.25">
      <c r="A21" s="176"/>
      <c r="B21" s="290"/>
      <c r="C21" s="258"/>
      <c r="D21" s="283"/>
      <c r="E21" s="269"/>
      <c r="F21" s="269"/>
      <c r="G21" s="268"/>
      <c r="H21" s="268"/>
      <c r="I21" s="268"/>
      <c r="J21" s="269"/>
      <c r="K21" s="269"/>
      <c r="L21" s="269"/>
      <c r="M21" s="269"/>
      <c r="N21" s="269"/>
      <c r="O21" s="269"/>
      <c r="P21" s="269"/>
    </row>
    <row r="22" spans="1:16" ht="15.75" customHeight="1" x14ac:dyDescent="0.25">
      <c r="A22" s="389" t="s">
        <v>1142</v>
      </c>
      <c r="B22" s="389" t="s">
        <v>113</v>
      </c>
      <c r="C22" s="389"/>
      <c r="D22" s="291">
        <v>905.8</v>
      </c>
      <c r="E22" s="269">
        <v>1173.0999999999999</v>
      </c>
      <c r="F22" s="269">
        <v>1638.4046407400001</v>
      </c>
      <c r="G22" s="269">
        <v>2853.9</v>
      </c>
      <c r="H22" s="269">
        <v>1461.1</v>
      </c>
      <c r="I22" s="269">
        <v>959.5</v>
      </c>
      <c r="J22" s="269">
        <v>1699.4</v>
      </c>
      <c r="K22" s="269">
        <v>1628.5</v>
      </c>
      <c r="L22" s="269">
        <v>1447.3</v>
      </c>
      <c r="M22" s="269">
        <v>1708.6</v>
      </c>
      <c r="N22" s="291">
        <v>1998.3</v>
      </c>
      <c r="O22" s="291">
        <v>2267</v>
      </c>
      <c r="P22" s="291">
        <v>2470</v>
      </c>
    </row>
    <row r="23" spans="1:16" ht="15.75" thickBot="1" x14ac:dyDescent="0.3">
      <c r="A23" s="190"/>
      <c r="B23" s="190"/>
      <c r="C23" s="190"/>
      <c r="D23" s="287"/>
      <c r="E23" s="287"/>
      <c r="F23" s="287"/>
      <c r="G23" s="287"/>
      <c r="H23" s="287"/>
      <c r="I23" s="287"/>
      <c r="J23" s="287"/>
      <c r="K23" s="287"/>
      <c r="L23" s="287"/>
      <c r="M23" s="287"/>
      <c r="N23" s="287"/>
      <c r="O23" s="287"/>
      <c r="P23" s="287"/>
    </row>
    <row r="24" spans="1:16" ht="14.25" customHeight="1" x14ac:dyDescent="0.25">
      <c r="A24" s="292" t="s">
        <v>974</v>
      </c>
      <c r="B24" s="292"/>
      <c r="C24" s="292" t="s">
        <v>1044</v>
      </c>
      <c r="D24" s="293"/>
      <c r="E24" s="293"/>
      <c r="F24" s="293"/>
      <c r="G24" s="293"/>
      <c r="H24" s="293"/>
      <c r="I24" s="293"/>
      <c r="J24" s="293"/>
      <c r="K24" s="293"/>
      <c r="L24" s="293"/>
      <c r="M24" s="293"/>
      <c r="N24" s="293"/>
      <c r="O24" s="292"/>
      <c r="P24" s="292"/>
    </row>
    <row r="25" spans="1:16" ht="15.75" customHeight="1" x14ac:dyDescent="0.25">
      <c r="A25" s="176" t="s">
        <v>982</v>
      </c>
      <c r="B25" s="176"/>
      <c r="C25" s="176" t="s">
        <v>1006</v>
      </c>
      <c r="D25" s="269"/>
      <c r="E25" s="269"/>
      <c r="F25" s="269"/>
      <c r="G25" s="269"/>
      <c r="H25" s="269"/>
      <c r="I25" s="269"/>
      <c r="J25" s="269"/>
      <c r="K25" s="269"/>
      <c r="L25" s="269"/>
      <c r="M25" s="269"/>
      <c r="N25" s="269"/>
    </row>
    <row r="26" spans="1:16" ht="15.75" customHeight="1" x14ac:dyDescent="0.25">
      <c r="A26" s="176" t="s">
        <v>983</v>
      </c>
      <c r="B26" s="176"/>
      <c r="C26" s="185" t="s">
        <v>1071</v>
      </c>
      <c r="D26" s="269"/>
      <c r="E26" s="269"/>
      <c r="F26" s="269"/>
      <c r="G26" s="269"/>
      <c r="H26" s="269"/>
      <c r="I26" s="269"/>
      <c r="J26" s="269"/>
      <c r="K26" s="269"/>
      <c r="L26" s="269"/>
      <c r="M26" s="269"/>
      <c r="N26" s="269"/>
    </row>
    <row r="27" spans="1:16" ht="15.75" customHeight="1" x14ac:dyDescent="0.25">
      <c r="A27" s="169" t="s">
        <v>973</v>
      </c>
      <c r="C27" s="169" t="s">
        <v>971</v>
      </c>
    </row>
    <row r="28" spans="1:16" ht="15.75" customHeight="1" x14ac:dyDescent="0.25">
      <c r="C28" s="169" t="s">
        <v>1048</v>
      </c>
    </row>
    <row r="29" spans="1:16" ht="15.75" customHeight="1" x14ac:dyDescent="0.25"/>
    <row r="30" spans="1:16" ht="15.75" customHeight="1" x14ac:dyDescent="0.25">
      <c r="D30" s="264"/>
      <c r="E30" s="264"/>
      <c r="F30" s="264"/>
      <c r="G30" s="264"/>
      <c r="H30" s="264"/>
      <c r="I30" s="264"/>
      <c r="J30" s="264"/>
      <c r="K30" s="264"/>
      <c r="L30" s="264"/>
      <c r="M30" s="264"/>
      <c r="N30" s="264"/>
      <c r="O30" s="264"/>
    </row>
    <row r="31" spans="1:16" ht="15.75" customHeight="1" x14ac:dyDescent="0.25"/>
    <row r="32" spans="1:16" ht="15.75" customHeight="1" x14ac:dyDescent="0.25"/>
    <row r="33" spans="1:14" ht="15.75" customHeight="1" x14ac:dyDescent="0.25"/>
    <row r="34" spans="1:14" ht="15.75" customHeight="1" x14ac:dyDescent="0.25"/>
    <row r="35" spans="1:14" ht="15.75" customHeight="1" x14ac:dyDescent="0.25"/>
    <row r="36" spans="1:14" ht="15.75" customHeight="1" x14ac:dyDescent="0.25">
      <c r="A36" s="176"/>
      <c r="B36" s="176"/>
      <c r="C36" s="176"/>
      <c r="D36" s="176"/>
      <c r="E36" s="176"/>
      <c r="F36" s="176"/>
      <c r="G36" s="176"/>
      <c r="H36" s="176"/>
      <c r="I36" s="176"/>
      <c r="J36" s="176"/>
      <c r="K36" s="176"/>
      <c r="L36" s="176"/>
      <c r="M36" s="176"/>
      <c r="N36" s="176"/>
    </row>
    <row r="37" spans="1:14" ht="15.75" customHeight="1" x14ac:dyDescent="0.25">
      <c r="A37" s="176"/>
      <c r="B37" s="176"/>
      <c r="C37" s="176"/>
      <c r="D37" s="176"/>
      <c r="E37" s="176"/>
      <c r="F37" s="176"/>
      <c r="G37" s="176"/>
      <c r="H37" s="176"/>
      <c r="I37" s="176"/>
      <c r="J37" s="176"/>
      <c r="K37" s="176"/>
      <c r="L37" s="176"/>
      <c r="M37" s="176"/>
      <c r="N37" s="176"/>
    </row>
    <row r="38" spans="1:14" ht="15.75" customHeight="1" x14ac:dyDescent="0.25">
      <c r="A38" s="176"/>
      <c r="B38" s="176"/>
      <c r="C38" s="176"/>
      <c r="D38" s="176"/>
      <c r="E38" s="176"/>
      <c r="F38" s="176"/>
      <c r="G38" s="176"/>
      <c r="H38" s="176"/>
      <c r="I38" s="176"/>
      <c r="J38" s="176"/>
      <c r="K38" s="176"/>
      <c r="L38" s="176"/>
      <c r="M38" s="176"/>
      <c r="N38" s="176"/>
    </row>
    <row r="39" spans="1:14" ht="15.75" customHeight="1" x14ac:dyDescent="0.25"/>
    <row r="40" spans="1:14" ht="15.75" customHeight="1" x14ac:dyDescent="0.25"/>
    <row r="41" spans="1:14" ht="15.75" customHeight="1" x14ac:dyDescent="0.25">
      <c r="A41" s="176"/>
      <c r="B41" s="176"/>
      <c r="C41" s="176"/>
      <c r="D41" s="176"/>
      <c r="E41" s="176"/>
      <c r="F41" s="176"/>
      <c r="G41" s="176"/>
      <c r="H41" s="176"/>
      <c r="I41" s="176"/>
      <c r="J41" s="176"/>
      <c r="K41" s="176"/>
      <c r="L41" s="176"/>
      <c r="M41" s="176"/>
      <c r="N41" s="176"/>
    </row>
    <row r="42" spans="1:14" x14ac:dyDescent="0.25">
      <c r="A42" s="176"/>
      <c r="B42" s="176"/>
      <c r="C42" s="176"/>
      <c r="D42" s="176"/>
      <c r="E42" s="176"/>
      <c r="F42" s="176"/>
      <c r="G42" s="176"/>
      <c r="H42" s="176"/>
      <c r="I42" s="176"/>
      <c r="J42" s="176"/>
      <c r="K42" s="176"/>
      <c r="L42" s="176"/>
      <c r="M42" s="176"/>
      <c r="N42" s="176"/>
    </row>
  </sheetData>
  <mergeCells count="3">
    <mergeCell ref="A3:C3"/>
    <mergeCell ref="A20:C20"/>
    <mergeCell ref="A22:C22"/>
  </mergeCells>
  <printOptions horizontalCentered="1" verticalCentered="1"/>
  <pageMargins left="0.39370078740157483" right="0.39370078740157483" top="0.19685039370078741" bottom="0.19685039370078741" header="0" footer="0"/>
  <pageSetup scale="61"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7C0"/>
  </sheetPr>
  <dimension ref="A1:P42"/>
  <sheetViews>
    <sheetView showGridLines="0" showZeros="0" workbookViewId="0">
      <selection activeCell="G31" sqref="G31"/>
    </sheetView>
  </sheetViews>
  <sheetFormatPr baseColWidth="10" defaultColWidth="12.5703125" defaultRowHeight="15" x14ac:dyDescent="0.25"/>
  <cols>
    <col min="1" max="1" width="4.42578125" style="169" customWidth="1"/>
    <col min="2" max="2" width="2.42578125" style="169" customWidth="1"/>
    <col min="3" max="3" width="18" style="169" customWidth="1"/>
    <col min="4" max="5" width="0.7109375" style="169" hidden="1" customWidth="1"/>
    <col min="6" max="15" width="12.7109375" style="169" customWidth="1"/>
    <col min="16" max="16" width="13" style="169" bestFit="1" customWidth="1"/>
    <col min="17" max="16384" width="12.5703125" style="169"/>
  </cols>
  <sheetData>
    <row r="1" spans="1:16" ht="15.75" customHeight="1" x14ac:dyDescent="0.25">
      <c r="A1" s="174" t="s">
        <v>1143</v>
      </c>
      <c r="C1" s="174"/>
      <c r="P1" s="174" t="s">
        <v>1045</v>
      </c>
    </row>
    <row r="2" spans="1:16" ht="15.75" customHeight="1" thickBot="1" x14ac:dyDescent="0.3">
      <c r="A2" s="175" t="s">
        <v>785</v>
      </c>
      <c r="C2" s="174"/>
    </row>
    <row r="3" spans="1:16" ht="18.75" customHeight="1" thickBot="1" x14ac:dyDescent="0.3">
      <c r="A3" s="378" t="s">
        <v>361</v>
      </c>
      <c r="B3" s="378"/>
      <c r="C3" s="378"/>
      <c r="D3" s="194"/>
      <c r="E3" s="194"/>
      <c r="F3" s="194">
        <v>2002</v>
      </c>
      <c r="G3" s="194">
        <v>2003</v>
      </c>
      <c r="H3" s="194">
        <v>2004</v>
      </c>
      <c r="I3" s="194">
        <v>2005</v>
      </c>
      <c r="J3" s="194">
        <v>2006</v>
      </c>
      <c r="K3" s="194" t="s">
        <v>1144</v>
      </c>
      <c r="L3" s="194">
        <v>2008</v>
      </c>
      <c r="M3" s="194">
        <v>2009</v>
      </c>
      <c r="N3" s="194">
        <v>2010</v>
      </c>
      <c r="O3" s="194">
        <v>2011</v>
      </c>
      <c r="P3" s="194" t="s">
        <v>1140</v>
      </c>
    </row>
    <row r="4" spans="1:16" ht="6.75" customHeight="1" x14ac:dyDescent="0.25">
      <c r="A4" s="179"/>
      <c r="B4" s="179"/>
      <c r="C4" s="179"/>
    </row>
    <row r="5" spans="1:16" ht="15.75" customHeight="1" x14ac:dyDescent="0.25">
      <c r="A5" s="179" t="s">
        <v>612</v>
      </c>
      <c r="B5" s="179"/>
      <c r="C5" s="179"/>
      <c r="D5" s="265"/>
      <c r="E5" s="265"/>
      <c r="F5" s="265">
        <v>11703.2</v>
      </c>
      <c r="G5" s="265">
        <v>14941.7</v>
      </c>
      <c r="H5" s="265">
        <v>15967</v>
      </c>
      <c r="I5" s="265">
        <v>18343.400000000001</v>
      </c>
      <c r="J5" s="265">
        <v>21158</v>
      </c>
      <c r="K5" s="265">
        <v>23819.3</v>
      </c>
      <c r="L5" s="265">
        <v>28182.200000000004</v>
      </c>
      <c r="M5" s="265">
        <v>29870.6</v>
      </c>
      <c r="N5" s="265">
        <v>31762.6</v>
      </c>
      <c r="O5" s="265">
        <f t="shared" ref="O5:P5" si="0">+O7+O9</f>
        <v>36698.800000000003</v>
      </c>
      <c r="P5" s="265">
        <f t="shared" si="0"/>
        <v>42490.7</v>
      </c>
    </row>
    <row r="6" spans="1:16" ht="15.75" customHeight="1" x14ac:dyDescent="0.25">
      <c r="A6" s="179"/>
      <c r="B6" s="179"/>
      <c r="C6" s="179"/>
      <c r="D6" s="265"/>
      <c r="E6" s="265"/>
      <c r="F6" s="265"/>
      <c r="G6" s="265"/>
      <c r="H6" s="265"/>
      <c r="I6" s="265"/>
      <c r="J6" s="265"/>
      <c r="K6" s="265"/>
      <c r="L6" s="265"/>
      <c r="M6" s="265"/>
      <c r="N6" s="265"/>
      <c r="O6" s="265"/>
      <c r="P6" s="265"/>
    </row>
    <row r="7" spans="1:16" ht="15.75" customHeight="1" x14ac:dyDescent="0.25">
      <c r="A7" s="176" t="s">
        <v>963</v>
      </c>
      <c r="B7" s="176"/>
      <c r="C7" s="176"/>
      <c r="D7" s="268"/>
      <c r="E7" s="268"/>
      <c r="F7" s="268">
        <v>5196.6000000000004</v>
      </c>
      <c r="G7" s="268">
        <v>6850.4</v>
      </c>
      <c r="H7" s="268">
        <v>8508.4</v>
      </c>
      <c r="I7" s="268">
        <v>10663.4</v>
      </c>
      <c r="J7" s="268">
        <v>11444.1</v>
      </c>
      <c r="K7" s="268">
        <v>14012.6</v>
      </c>
      <c r="L7" s="268">
        <v>16467.599999999999</v>
      </c>
      <c r="M7" s="268">
        <v>16434.8</v>
      </c>
      <c r="N7" s="268">
        <v>18107.099999999999</v>
      </c>
      <c r="O7" s="268">
        <v>20686.099999999999</v>
      </c>
      <c r="P7" s="268">
        <v>23762.7</v>
      </c>
    </row>
    <row r="8" spans="1:16" ht="15.75" customHeight="1" x14ac:dyDescent="0.25">
      <c r="A8" s="176"/>
      <c r="B8" s="176"/>
      <c r="C8" s="176"/>
      <c r="D8" s="268"/>
      <c r="E8" s="268"/>
      <c r="F8" s="268"/>
      <c r="G8" s="268"/>
      <c r="H8" s="268"/>
      <c r="I8" s="268"/>
      <c r="J8" s="268"/>
      <c r="K8" s="268"/>
      <c r="L8" s="268"/>
      <c r="M8" s="268"/>
      <c r="N8" s="268"/>
      <c r="O8" s="268"/>
      <c r="P8" s="268"/>
    </row>
    <row r="9" spans="1:16" ht="15.75" customHeight="1" x14ac:dyDescent="0.25">
      <c r="A9" s="176" t="s">
        <v>964</v>
      </c>
      <c r="B9" s="273"/>
      <c r="C9" s="176"/>
      <c r="D9" s="268"/>
      <c r="E9" s="268"/>
      <c r="F9" s="268">
        <v>6506.6</v>
      </c>
      <c r="G9" s="268">
        <v>8091.3000000000011</v>
      </c>
      <c r="H9" s="268">
        <v>7458.6</v>
      </c>
      <c r="I9" s="268">
        <v>7680.0000000000018</v>
      </c>
      <c r="J9" s="268">
        <v>9713.9</v>
      </c>
      <c r="K9" s="268">
        <v>9806.6999999999989</v>
      </c>
      <c r="L9" s="268">
        <v>11714.600000000006</v>
      </c>
      <c r="M9" s="268">
        <v>13435.8</v>
      </c>
      <c r="N9" s="268">
        <v>13655.5</v>
      </c>
      <c r="O9" s="268">
        <v>16012.7</v>
      </c>
      <c r="P9" s="268">
        <f>16258+2470</f>
        <v>18728</v>
      </c>
    </row>
    <row r="10" spans="1:16" ht="15.75" customHeight="1" thickBot="1" x14ac:dyDescent="0.3">
      <c r="A10" s="190"/>
      <c r="B10" s="286"/>
      <c r="C10" s="190"/>
      <c r="D10" s="190"/>
      <c r="E10" s="190"/>
      <c r="F10" s="190"/>
      <c r="G10" s="190"/>
      <c r="H10" s="190"/>
      <c r="I10" s="190"/>
      <c r="J10" s="190"/>
      <c r="K10" s="190"/>
      <c r="L10" s="190"/>
      <c r="M10" s="190"/>
      <c r="N10" s="190"/>
      <c r="O10" s="190"/>
      <c r="P10" s="190"/>
    </row>
    <row r="11" spans="1:16" ht="15.75" customHeight="1" x14ac:dyDescent="0.25">
      <c r="A11" s="169" t="s">
        <v>974</v>
      </c>
      <c r="C11" s="169" t="s">
        <v>1046</v>
      </c>
    </row>
    <row r="12" spans="1:16" ht="15.75" customHeight="1" x14ac:dyDescent="0.25">
      <c r="A12" s="173" t="s">
        <v>982</v>
      </c>
      <c r="B12" s="173"/>
      <c r="C12" s="173" t="s">
        <v>1005</v>
      </c>
      <c r="D12" s="173"/>
      <c r="E12" s="173"/>
      <c r="F12" s="173"/>
      <c r="G12" s="173"/>
      <c r="H12" s="173"/>
      <c r="O12" s="264"/>
    </row>
    <row r="13" spans="1:16" ht="15.75" customHeight="1" x14ac:dyDescent="0.25">
      <c r="A13" s="173" t="s">
        <v>983</v>
      </c>
      <c r="B13" s="173"/>
      <c r="C13" s="185" t="s">
        <v>1071</v>
      </c>
      <c r="D13" s="173"/>
      <c r="E13" s="173"/>
      <c r="F13" s="173"/>
      <c r="G13" s="173"/>
      <c r="H13" s="173"/>
    </row>
    <row r="14" spans="1:16" ht="15.75" customHeight="1" x14ac:dyDescent="0.25">
      <c r="A14" s="169" t="s">
        <v>973</v>
      </c>
      <c r="C14" s="169" t="s">
        <v>971</v>
      </c>
      <c r="F14" s="264"/>
      <c r="G14" s="264"/>
      <c r="H14" s="264"/>
      <c r="I14" s="264"/>
      <c r="J14" s="264"/>
      <c r="K14" s="264"/>
      <c r="L14" s="264"/>
      <c r="M14" s="264"/>
      <c r="N14" s="264"/>
    </row>
    <row r="15" spans="1:16" ht="15.75" customHeight="1" x14ac:dyDescent="0.25">
      <c r="C15" s="169" t="s">
        <v>1048</v>
      </c>
      <c r="F15" s="264"/>
      <c r="G15" s="264"/>
      <c r="H15" s="264"/>
      <c r="I15" s="264"/>
      <c r="J15" s="264"/>
      <c r="K15" s="264"/>
      <c r="L15" s="264"/>
      <c r="M15" s="264"/>
      <c r="N15" s="264"/>
    </row>
    <row r="16" spans="1:1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spans="1:14" ht="15.75" customHeight="1" x14ac:dyDescent="0.25"/>
    <row r="34" spans="1:14" ht="15.75" customHeight="1" x14ac:dyDescent="0.25"/>
    <row r="35" spans="1:14" ht="15.75" customHeight="1" x14ac:dyDescent="0.25"/>
    <row r="36" spans="1:14" ht="15.75" customHeight="1" x14ac:dyDescent="0.25"/>
    <row r="37" spans="1:14" ht="15.75" customHeight="1" x14ac:dyDescent="0.25">
      <c r="A37" s="176"/>
      <c r="B37" s="176"/>
      <c r="C37" s="176"/>
      <c r="D37" s="176"/>
      <c r="E37" s="176"/>
      <c r="F37" s="176"/>
      <c r="G37" s="176"/>
      <c r="H37" s="176"/>
      <c r="I37" s="176"/>
      <c r="J37" s="176"/>
      <c r="K37" s="176"/>
      <c r="L37" s="176"/>
      <c r="M37" s="176"/>
      <c r="N37" s="176"/>
    </row>
    <row r="38" spans="1:14" ht="15.75" customHeight="1" x14ac:dyDescent="0.25">
      <c r="A38" s="176"/>
      <c r="B38" s="176"/>
      <c r="C38" s="176"/>
      <c r="D38" s="176"/>
      <c r="E38" s="176"/>
      <c r="F38" s="176"/>
      <c r="G38" s="176"/>
      <c r="H38" s="176"/>
      <c r="I38" s="176"/>
      <c r="J38" s="176"/>
      <c r="K38" s="176"/>
      <c r="L38" s="176"/>
      <c r="M38" s="176"/>
      <c r="N38" s="176"/>
    </row>
    <row r="39" spans="1:14" ht="15.75" customHeight="1" x14ac:dyDescent="0.25">
      <c r="A39" s="176"/>
      <c r="B39" s="176"/>
      <c r="C39" s="176"/>
      <c r="D39" s="176"/>
      <c r="E39" s="176"/>
      <c r="F39" s="176"/>
      <c r="G39" s="176"/>
      <c r="H39" s="176"/>
      <c r="I39" s="176"/>
      <c r="J39" s="176"/>
      <c r="K39" s="176"/>
      <c r="L39" s="176"/>
      <c r="M39" s="176"/>
      <c r="N39" s="176"/>
    </row>
    <row r="40" spans="1:14" ht="15.75" customHeight="1" x14ac:dyDescent="0.25"/>
    <row r="41" spans="1:14" ht="15.75" customHeight="1" x14ac:dyDescent="0.25"/>
    <row r="42" spans="1:14" ht="15.75" customHeight="1" x14ac:dyDescent="0.25"/>
  </sheetData>
  <mergeCells count="1">
    <mergeCell ref="A3:C3"/>
  </mergeCells>
  <printOptions horizontalCentered="1" verticalCentered="1"/>
  <pageMargins left="0.39370078740157483" right="0.39370078740157483" top="0.19685039370078741" bottom="0.19685039370078741" header="0" footer="0"/>
  <pageSetup scale="75"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7C0"/>
    <pageSetUpPr fitToPage="1"/>
  </sheetPr>
  <dimension ref="A1:O44"/>
  <sheetViews>
    <sheetView showGridLines="0" showZeros="0" workbookViewId="0">
      <pane ySplit="3" topLeftCell="A4" activePane="bottomLeft" state="frozen"/>
      <selection pane="bottomLeft" activeCell="A4" sqref="A4"/>
    </sheetView>
  </sheetViews>
  <sheetFormatPr baseColWidth="10" defaultColWidth="12.5703125" defaultRowHeight="15" x14ac:dyDescent="0.25"/>
  <cols>
    <col min="1" max="1" width="7" style="169" customWidth="1"/>
    <col min="2" max="2" width="55.85546875" style="169" customWidth="1"/>
    <col min="3" max="13" width="12.7109375" style="169" customWidth="1"/>
    <col min="14" max="14" width="14.85546875" style="169" customWidth="1"/>
    <col min="15" max="15" width="13" style="169" bestFit="1" customWidth="1"/>
    <col min="16" max="16" width="29.42578125" style="169" customWidth="1"/>
    <col min="17" max="16384" width="12.5703125" style="169"/>
  </cols>
  <sheetData>
    <row r="1" spans="1:15" ht="15.75" customHeight="1" x14ac:dyDescent="0.25">
      <c r="A1" s="174" t="s">
        <v>966</v>
      </c>
      <c r="B1" s="174"/>
      <c r="C1" s="243"/>
      <c r="D1" s="243"/>
      <c r="E1" s="243"/>
      <c r="F1" s="243"/>
      <c r="G1" s="243"/>
      <c r="H1" s="243"/>
      <c r="I1" s="243"/>
      <c r="J1" s="243"/>
      <c r="K1" s="243"/>
      <c r="L1" s="243"/>
      <c r="M1" s="243"/>
      <c r="O1" s="174" t="s">
        <v>1023</v>
      </c>
    </row>
    <row r="2" spans="1:15" ht="15.75" customHeight="1" thickBot="1" x14ac:dyDescent="0.3">
      <c r="A2" s="175" t="s">
        <v>785</v>
      </c>
      <c r="B2" s="175"/>
    </row>
    <row r="3" spans="1:15" ht="18.75" customHeight="1" thickBot="1" x14ac:dyDescent="0.3">
      <c r="A3" s="378" t="s">
        <v>361</v>
      </c>
      <c r="B3" s="378"/>
      <c r="C3" s="194">
        <v>2000</v>
      </c>
      <c r="D3" s="194">
        <v>2001</v>
      </c>
      <c r="E3" s="194">
        <v>2002</v>
      </c>
      <c r="F3" s="194">
        <v>2003</v>
      </c>
      <c r="G3" s="194">
        <v>2004</v>
      </c>
      <c r="H3" s="194">
        <v>2005</v>
      </c>
      <c r="I3" s="194">
        <v>2006</v>
      </c>
      <c r="J3" s="194">
        <v>2007</v>
      </c>
      <c r="K3" s="194">
        <v>2008</v>
      </c>
      <c r="L3" s="194">
        <v>2009</v>
      </c>
      <c r="M3" s="194">
        <v>2010</v>
      </c>
      <c r="N3" s="194">
        <v>2011</v>
      </c>
      <c r="O3" s="194" t="s">
        <v>1107</v>
      </c>
    </row>
    <row r="4" spans="1:15" ht="6.75" customHeight="1" x14ac:dyDescent="0.25">
      <c r="A4" s="179"/>
      <c r="B4" s="179"/>
    </row>
    <row r="5" spans="1:15" s="266" customFormat="1" ht="15.75" customHeight="1" x14ac:dyDescent="0.25">
      <c r="A5" s="196" t="s">
        <v>1145</v>
      </c>
      <c r="B5" s="196"/>
      <c r="C5" s="294">
        <f>SUM(C7:C29)</f>
        <v>10948.587</v>
      </c>
      <c r="D5" s="294">
        <f t="shared" ref="D5:M5" si="0">SUM(D7:D29)</f>
        <v>11317.393</v>
      </c>
      <c r="E5" s="294">
        <f t="shared" si="0"/>
        <v>11703.225640739998</v>
      </c>
      <c r="F5" s="294">
        <f t="shared" si="0"/>
        <v>14941.671999999999</v>
      </c>
      <c r="G5" s="294">
        <f t="shared" si="0"/>
        <v>15967.006000000005</v>
      </c>
      <c r="H5" s="294">
        <f t="shared" si="0"/>
        <v>18343.421999999999</v>
      </c>
      <c r="I5" s="294">
        <f t="shared" si="0"/>
        <v>21157.962</v>
      </c>
      <c r="J5" s="294">
        <f t="shared" si="0"/>
        <v>23819.293000000001</v>
      </c>
      <c r="K5" s="294">
        <f t="shared" si="0"/>
        <v>28182.2</v>
      </c>
      <c r="L5" s="294">
        <f t="shared" si="0"/>
        <v>29870.565999999992</v>
      </c>
      <c r="M5" s="294">
        <f t="shared" si="0"/>
        <v>31762.6</v>
      </c>
      <c r="N5" s="294">
        <f t="shared" ref="N5:O5" si="1">SUM(N7:N29)</f>
        <v>36698.808999999994</v>
      </c>
      <c r="O5" s="294">
        <f t="shared" si="1"/>
        <v>42490.7</v>
      </c>
    </row>
    <row r="6" spans="1:15" ht="7.5" customHeight="1" x14ac:dyDescent="0.25">
      <c r="A6" s="179"/>
      <c r="B6" s="179"/>
      <c r="C6" s="268"/>
      <c r="D6" s="268"/>
      <c r="E6" s="268"/>
      <c r="F6" s="268"/>
      <c r="G6" s="268"/>
      <c r="H6" s="269"/>
      <c r="I6" s="268"/>
      <c r="J6" s="268"/>
      <c r="K6" s="268"/>
      <c r="L6" s="268"/>
      <c r="M6" s="268"/>
      <c r="N6" s="268"/>
      <c r="O6" s="268"/>
    </row>
    <row r="7" spans="1:15" ht="15.75" customHeight="1" x14ac:dyDescent="0.25">
      <c r="A7" s="176"/>
      <c r="B7" s="176" t="s">
        <v>616</v>
      </c>
      <c r="C7" s="268">
        <v>169.56200000000001</v>
      </c>
      <c r="D7" s="268">
        <v>187.762</v>
      </c>
      <c r="E7" s="268">
        <v>196.946</v>
      </c>
      <c r="F7" s="268">
        <v>241.69399999999999</v>
      </c>
      <c r="G7" s="268">
        <v>249.64</v>
      </c>
      <c r="H7" s="268">
        <v>295.64499999999998</v>
      </c>
      <c r="I7" s="269">
        <v>318.93299999999999</v>
      </c>
      <c r="J7" s="268">
        <v>344.61099999999999</v>
      </c>
      <c r="K7" s="268">
        <v>395.6</v>
      </c>
      <c r="L7" s="268">
        <v>405.19</v>
      </c>
      <c r="M7" s="268">
        <v>414</v>
      </c>
      <c r="N7" s="268">
        <v>442.07299999999998</v>
      </c>
      <c r="O7" s="268">
        <v>485.2</v>
      </c>
    </row>
    <row r="8" spans="1:15" ht="15.75" customHeight="1" x14ac:dyDescent="0.25">
      <c r="A8" s="176"/>
      <c r="B8" s="176" t="s">
        <v>260</v>
      </c>
      <c r="C8" s="268">
        <v>350.452</v>
      </c>
      <c r="D8" s="268">
        <v>372.154</v>
      </c>
      <c r="E8" s="268">
        <v>386.38600000000002</v>
      </c>
      <c r="F8" s="268">
        <v>480.67200000000003</v>
      </c>
      <c r="G8" s="268">
        <v>494.81</v>
      </c>
      <c r="H8" s="268">
        <v>642.86099999999999</v>
      </c>
      <c r="I8" s="269">
        <v>849.72199999999998</v>
      </c>
      <c r="J8" s="268">
        <v>993.74599999999998</v>
      </c>
      <c r="K8" s="268">
        <v>1102.3</v>
      </c>
      <c r="L8" s="268">
        <v>1086.241</v>
      </c>
      <c r="M8" s="268">
        <v>1168.0999999999999</v>
      </c>
      <c r="N8" s="268">
        <v>1359.7059999999999</v>
      </c>
      <c r="O8" s="268">
        <v>1656.9</v>
      </c>
    </row>
    <row r="9" spans="1:15" ht="15.75" customHeight="1" x14ac:dyDescent="0.25">
      <c r="A9" s="176"/>
      <c r="B9" s="176" t="s">
        <v>261</v>
      </c>
      <c r="C9" s="268">
        <v>398.72300000000001</v>
      </c>
      <c r="D9" s="268">
        <v>678.48099999999999</v>
      </c>
      <c r="E9" s="268">
        <v>208.86</v>
      </c>
      <c r="F9" s="268">
        <v>98.015000000000001</v>
      </c>
      <c r="G9" s="268">
        <v>325.98700000000002</v>
      </c>
      <c r="H9" s="268">
        <v>235.786</v>
      </c>
      <c r="I9" s="269">
        <v>933.23900000000003</v>
      </c>
      <c r="J9" s="268">
        <v>247.999</v>
      </c>
      <c r="K9" s="268">
        <v>638</v>
      </c>
      <c r="L9" s="268">
        <v>419.18599999999998</v>
      </c>
      <c r="M9" s="268">
        <v>346.1</v>
      </c>
      <c r="N9" s="268">
        <v>944.24800000000005</v>
      </c>
      <c r="O9" s="268">
        <v>1330.1</v>
      </c>
    </row>
    <row r="10" spans="1:15" ht="15.75" customHeight="1" x14ac:dyDescent="0.25">
      <c r="A10" s="176"/>
      <c r="B10" s="176" t="s">
        <v>262</v>
      </c>
      <c r="C10" s="268">
        <v>56.44</v>
      </c>
      <c r="D10" s="268">
        <v>64.090999999999994</v>
      </c>
      <c r="E10" s="268">
        <v>74.846000000000004</v>
      </c>
      <c r="F10" s="268">
        <v>77.343000000000004</v>
      </c>
      <c r="G10" s="268">
        <v>89.74</v>
      </c>
      <c r="H10" s="268">
        <v>99.572999999999993</v>
      </c>
      <c r="I10" s="268">
        <v>123.744</v>
      </c>
      <c r="J10" s="268">
        <v>140.23599999999999</v>
      </c>
      <c r="K10" s="268">
        <v>153</v>
      </c>
      <c r="L10" s="268">
        <v>149.31299999999999</v>
      </c>
      <c r="M10" s="268">
        <v>172.5</v>
      </c>
      <c r="N10" s="268">
        <v>152.49299999999999</v>
      </c>
      <c r="O10" s="268">
        <v>175.8</v>
      </c>
    </row>
    <row r="11" spans="1:15" ht="15.75" customHeight="1" x14ac:dyDescent="0.25">
      <c r="A11" s="176"/>
      <c r="B11" s="176" t="s">
        <v>263</v>
      </c>
      <c r="C11" s="268">
        <v>241.797</v>
      </c>
      <c r="D11" s="268">
        <v>223.79900000000001</v>
      </c>
      <c r="E11" s="269">
        <v>242.762</v>
      </c>
      <c r="F11" s="268">
        <v>222.47200000000001</v>
      </c>
      <c r="G11" s="268">
        <v>206.774</v>
      </c>
      <c r="H11" s="268">
        <v>232.29</v>
      </c>
      <c r="I11" s="268">
        <v>264.35700000000003</v>
      </c>
      <c r="J11" s="268">
        <v>177.143</v>
      </c>
      <c r="K11" s="268">
        <v>177</v>
      </c>
      <c r="L11" s="268">
        <v>181.41900000000001</v>
      </c>
      <c r="M11" s="268">
        <v>180.5</v>
      </c>
      <c r="N11" s="268">
        <v>211.91300000000001</v>
      </c>
      <c r="O11" s="268">
        <v>219.7</v>
      </c>
    </row>
    <row r="12" spans="1:15" ht="15.75" customHeight="1" x14ac:dyDescent="0.25">
      <c r="A12" s="176"/>
      <c r="B12" s="176" t="s">
        <v>268</v>
      </c>
      <c r="C12" s="268">
        <v>452.23899999999998</v>
      </c>
      <c r="D12" s="268">
        <v>542.38499999999999</v>
      </c>
      <c r="E12" s="268">
        <v>648.36099999999999</v>
      </c>
      <c r="F12" s="268">
        <v>744.56200000000001</v>
      </c>
      <c r="G12" s="268">
        <v>787.50599999999997</v>
      </c>
      <c r="H12" s="268">
        <v>930.33900000000006</v>
      </c>
      <c r="I12" s="268">
        <v>1057.49</v>
      </c>
      <c r="J12" s="268">
        <v>1276.066</v>
      </c>
      <c r="K12" s="268">
        <v>1549.9</v>
      </c>
      <c r="L12" s="268">
        <v>1484.5940000000001</v>
      </c>
      <c r="M12" s="268">
        <v>1629.6</v>
      </c>
      <c r="N12" s="268">
        <v>1785.979</v>
      </c>
      <c r="O12" s="268">
        <v>2026.8</v>
      </c>
    </row>
    <row r="13" spans="1:15" ht="15.75" customHeight="1" x14ac:dyDescent="0.25">
      <c r="A13" s="176"/>
      <c r="B13" s="176" t="s">
        <v>266</v>
      </c>
      <c r="C13" s="268">
        <v>239.26</v>
      </c>
      <c r="D13" s="268">
        <v>250.536</v>
      </c>
      <c r="E13" s="268">
        <v>262.13</v>
      </c>
      <c r="F13" s="268">
        <v>266.16300000000001</v>
      </c>
      <c r="G13" s="268">
        <v>281.2</v>
      </c>
      <c r="H13" s="268">
        <v>320.42500000000001</v>
      </c>
      <c r="I13" s="268">
        <v>354.45299999999997</v>
      </c>
      <c r="J13" s="268">
        <v>382.75099999999998</v>
      </c>
      <c r="K13" s="268">
        <v>477.1</v>
      </c>
      <c r="L13" s="268">
        <v>495.58</v>
      </c>
      <c r="M13" s="268">
        <v>491.5</v>
      </c>
      <c r="N13" s="268">
        <v>587.81799999999998</v>
      </c>
      <c r="O13" s="268">
        <v>691.1</v>
      </c>
    </row>
    <row r="14" spans="1:15" ht="15.75" customHeight="1" x14ac:dyDescent="0.25">
      <c r="A14" s="176"/>
      <c r="B14" s="176" t="s">
        <v>267</v>
      </c>
      <c r="C14" s="268">
        <v>391.05399999999997</v>
      </c>
      <c r="D14" s="268">
        <v>377.09399999999999</v>
      </c>
      <c r="E14" s="268">
        <v>496.40800000000002</v>
      </c>
      <c r="F14" s="268">
        <v>533.31299999999999</v>
      </c>
      <c r="G14" s="268">
        <v>520.06100000000004</v>
      </c>
      <c r="H14" s="268">
        <v>570.529</v>
      </c>
      <c r="I14" s="268">
        <v>655.13400000000001</v>
      </c>
      <c r="J14" s="268">
        <v>728.19399999999996</v>
      </c>
      <c r="K14" s="268">
        <v>826.4</v>
      </c>
      <c r="L14" s="268">
        <v>848.58600000000001</v>
      </c>
      <c r="M14" s="268">
        <v>945.6</v>
      </c>
      <c r="N14" s="268">
        <v>1153.8989999999999</v>
      </c>
      <c r="O14" s="268">
        <v>1651.4</v>
      </c>
    </row>
    <row r="15" spans="1:15" ht="15.75" customHeight="1" x14ac:dyDescent="0.25">
      <c r="A15" s="176"/>
      <c r="B15" s="176" t="s">
        <v>619</v>
      </c>
      <c r="C15" s="268">
        <v>187.89099999999999</v>
      </c>
      <c r="D15" s="268">
        <v>96.201999999999998</v>
      </c>
      <c r="E15" s="268">
        <v>91.171000000000006</v>
      </c>
      <c r="F15" s="268">
        <v>79.575999999999993</v>
      </c>
      <c r="G15" s="268">
        <v>85.096000000000004</v>
      </c>
      <c r="H15" s="268">
        <v>96.992999999999995</v>
      </c>
      <c r="I15" s="268">
        <v>116.33199999999999</v>
      </c>
      <c r="J15" s="268">
        <v>133.48500000000001</v>
      </c>
      <c r="K15" s="268">
        <v>285.39999999999998</v>
      </c>
      <c r="L15" s="268">
        <v>282.06400000000002</v>
      </c>
      <c r="M15" s="268">
        <v>241</v>
      </c>
      <c r="N15" s="268">
        <v>312.47300000000001</v>
      </c>
      <c r="O15" s="268">
        <v>379.5</v>
      </c>
    </row>
    <row r="16" spans="1:15" ht="15.75" customHeight="1" x14ac:dyDescent="0.25">
      <c r="A16" s="176"/>
      <c r="B16" s="176" t="s">
        <v>620</v>
      </c>
      <c r="C16" s="268">
        <v>74.638999999999996</v>
      </c>
      <c r="D16" s="268">
        <v>86.260999999999996</v>
      </c>
      <c r="E16" s="268">
        <v>111.124</v>
      </c>
      <c r="F16" s="268">
        <v>163.62899999999999</v>
      </c>
      <c r="G16" s="278">
        <v>204.51599999999999</v>
      </c>
      <c r="H16" s="279">
        <v>235.398</v>
      </c>
      <c r="I16" s="268">
        <v>349.411</v>
      </c>
      <c r="J16" s="268">
        <v>191.53</v>
      </c>
      <c r="K16" s="268">
        <v>294.7</v>
      </c>
      <c r="L16" s="268">
        <v>189.989</v>
      </c>
      <c r="M16" s="268">
        <v>175.2</v>
      </c>
      <c r="N16" s="268">
        <v>281.82400000000001</v>
      </c>
      <c r="O16" s="268">
        <v>314.2</v>
      </c>
    </row>
    <row r="17" spans="1:15" ht="15.75" customHeight="1" x14ac:dyDescent="0.25">
      <c r="A17" s="176"/>
      <c r="B17" s="176" t="s">
        <v>205</v>
      </c>
      <c r="C17" s="269">
        <v>1378.5029999999999</v>
      </c>
      <c r="D17" s="269">
        <v>1379.3889999999999</v>
      </c>
      <c r="E17" s="269">
        <v>1524.6</v>
      </c>
      <c r="F17" s="284">
        <v>1816.01</v>
      </c>
      <c r="G17" s="284">
        <v>2062.6709999999998</v>
      </c>
      <c r="H17" s="284">
        <v>2583.5720000000001</v>
      </c>
      <c r="I17" s="269">
        <v>2961.2930000000001</v>
      </c>
      <c r="J17" s="269">
        <v>3553.5230000000001</v>
      </c>
      <c r="K17" s="269">
        <v>4519.5</v>
      </c>
      <c r="L17" s="269">
        <v>4980.3370000000004</v>
      </c>
      <c r="M17" s="269">
        <v>4943</v>
      </c>
      <c r="N17" s="269">
        <v>5457.2560000000003</v>
      </c>
      <c r="O17" s="268">
        <v>6045.6</v>
      </c>
    </row>
    <row r="18" spans="1:15" ht="15.75" customHeight="1" x14ac:dyDescent="0.25">
      <c r="A18" s="176"/>
      <c r="B18" s="176" t="s">
        <v>1146</v>
      </c>
      <c r="C18" s="269">
        <v>343.14100000000002</v>
      </c>
      <c r="D18" s="269">
        <v>349.58300000000003</v>
      </c>
      <c r="E18" s="269">
        <v>344.90199999999999</v>
      </c>
      <c r="F18" s="284">
        <v>395.202</v>
      </c>
      <c r="G18" s="284">
        <v>419.29899999999998</v>
      </c>
      <c r="H18" s="269">
        <v>449.12099999999998</v>
      </c>
      <c r="I18" s="269">
        <v>545.01400000000001</v>
      </c>
      <c r="J18" s="269">
        <v>959.23900000000003</v>
      </c>
      <c r="K18" s="269">
        <v>1148.5</v>
      </c>
      <c r="L18" s="269">
        <v>784.84699999999998</v>
      </c>
      <c r="M18" s="269">
        <v>792.9</v>
      </c>
      <c r="N18" s="269">
        <v>945.36599999999999</v>
      </c>
      <c r="O18" s="268">
        <v>979.6</v>
      </c>
    </row>
    <row r="19" spans="1:15" ht="15.75" customHeight="1" x14ac:dyDescent="0.25">
      <c r="A19" s="176"/>
      <c r="B19" s="176" t="s">
        <v>124</v>
      </c>
      <c r="C19" s="269">
        <v>1649.6210000000001</v>
      </c>
      <c r="D19" s="269">
        <v>1227.7239999999999</v>
      </c>
      <c r="E19" s="269">
        <v>937.34699999999998</v>
      </c>
      <c r="F19" s="284">
        <v>1056.2</v>
      </c>
      <c r="G19" s="284">
        <v>1340.0530000000001</v>
      </c>
      <c r="H19" s="269">
        <v>1433.67</v>
      </c>
      <c r="I19" s="269">
        <v>898.37300000000005</v>
      </c>
      <c r="J19" s="269">
        <v>1584.018</v>
      </c>
      <c r="K19" s="269">
        <v>1788.4</v>
      </c>
      <c r="L19" s="269">
        <v>2288.2930000000001</v>
      </c>
      <c r="M19" s="269">
        <v>2622.4</v>
      </c>
      <c r="N19" s="269">
        <v>2892.998</v>
      </c>
      <c r="O19" s="268">
        <v>3130.9</v>
      </c>
    </row>
    <row r="20" spans="1:15" ht="15.75" customHeight="1" x14ac:dyDescent="0.25">
      <c r="A20" s="176"/>
      <c r="B20" s="176" t="s">
        <v>264</v>
      </c>
      <c r="C20" s="283">
        <v>1536.6790000000001</v>
      </c>
      <c r="D20" s="269">
        <v>1548.9190000000001</v>
      </c>
      <c r="E20" s="269">
        <v>1657.6849999999999</v>
      </c>
      <c r="F20" s="284">
        <v>2032.7670000000001</v>
      </c>
      <c r="G20" s="284">
        <v>2133.3910000000001</v>
      </c>
      <c r="H20" s="269">
        <v>2659.558</v>
      </c>
      <c r="I20" s="269">
        <v>3138.2820000000002</v>
      </c>
      <c r="J20" s="269">
        <v>3892.5239999999999</v>
      </c>
      <c r="K20" s="269">
        <v>4577.6000000000004</v>
      </c>
      <c r="L20" s="269">
        <v>5121.192</v>
      </c>
      <c r="M20" s="269">
        <v>5241.5</v>
      </c>
      <c r="N20" s="269">
        <v>5843.3</v>
      </c>
      <c r="O20" s="268">
        <v>6991.3</v>
      </c>
    </row>
    <row r="21" spans="1:15" ht="15.75" customHeight="1" x14ac:dyDescent="0.25">
      <c r="A21" s="176"/>
      <c r="B21" s="176" t="s">
        <v>265</v>
      </c>
      <c r="C21" s="269">
        <v>59.344999999999999</v>
      </c>
      <c r="D21" s="269">
        <v>58.046999999999997</v>
      </c>
      <c r="E21" s="269">
        <v>53.033999999999999</v>
      </c>
      <c r="F21" s="284">
        <v>48.058999999999997</v>
      </c>
      <c r="G21" s="284">
        <v>51.459000000000003</v>
      </c>
      <c r="H21" s="284">
        <v>86.575000000000003</v>
      </c>
      <c r="I21" s="269">
        <v>97.677999999999997</v>
      </c>
      <c r="J21" s="269">
        <v>92.212000000000003</v>
      </c>
      <c r="K21" s="269">
        <v>138.1</v>
      </c>
      <c r="L21" s="269">
        <v>213.715</v>
      </c>
      <c r="M21" s="269">
        <v>273.3</v>
      </c>
      <c r="N21" s="269">
        <v>44.348999999999997</v>
      </c>
      <c r="O21" s="268">
        <v>52.8</v>
      </c>
    </row>
    <row r="22" spans="1:15" ht="15.75" customHeight="1" x14ac:dyDescent="0.25">
      <c r="A22" s="176"/>
      <c r="B22" s="176" t="s">
        <v>391</v>
      </c>
      <c r="C22" s="269">
        <v>206.70400000000001</v>
      </c>
      <c r="D22" s="269">
        <v>189.261</v>
      </c>
      <c r="E22" s="269">
        <v>173.66300000000001</v>
      </c>
      <c r="F22" s="269">
        <v>222.79400000000001</v>
      </c>
      <c r="G22" s="269">
        <v>331.13600000000002</v>
      </c>
      <c r="H22" s="269">
        <v>284.11200000000002</v>
      </c>
      <c r="I22" s="269">
        <v>292.00799999999998</v>
      </c>
      <c r="J22" s="269">
        <v>194.29599999999999</v>
      </c>
      <c r="K22" s="269">
        <v>151.9</v>
      </c>
      <c r="L22" s="269">
        <v>115.92700000000001</v>
      </c>
      <c r="M22" s="269">
        <v>128.5</v>
      </c>
      <c r="N22" s="269">
        <v>149.92099999999999</v>
      </c>
      <c r="O22" s="268">
        <v>232.7</v>
      </c>
    </row>
    <row r="23" spans="1:15" ht="15.75" customHeight="1" x14ac:dyDescent="0.25">
      <c r="A23" s="176"/>
      <c r="B23" s="176" t="s">
        <v>430</v>
      </c>
      <c r="C23" s="269">
        <v>124.265</v>
      </c>
      <c r="D23" s="269">
        <v>120.31</v>
      </c>
      <c r="E23" s="269">
        <v>126.821</v>
      </c>
      <c r="F23" s="269">
        <v>301.745</v>
      </c>
      <c r="G23" s="269">
        <v>417.37900000000002</v>
      </c>
      <c r="H23" s="269">
        <v>383.84</v>
      </c>
      <c r="I23" s="269">
        <v>302.60000000000002</v>
      </c>
      <c r="J23" s="269">
        <v>192.976</v>
      </c>
      <c r="K23" s="269">
        <v>218.6</v>
      </c>
      <c r="L23" s="269">
        <v>268.13400000000001</v>
      </c>
      <c r="M23" s="269">
        <v>286.2</v>
      </c>
      <c r="N23" s="269">
        <v>268.60500000000002</v>
      </c>
      <c r="O23" s="268">
        <v>512.70000000000005</v>
      </c>
    </row>
    <row r="24" spans="1:15" ht="15.75" customHeight="1" x14ac:dyDescent="0.25">
      <c r="A24" s="176"/>
      <c r="B24" s="176" t="s">
        <v>1147</v>
      </c>
      <c r="C24" s="268"/>
      <c r="D24" s="268"/>
      <c r="E24" s="268"/>
      <c r="F24" s="268"/>
      <c r="G24" s="268"/>
      <c r="H24" s="268"/>
      <c r="I24" s="268"/>
      <c r="J24" s="268">
        <v>209.976</v>
      </c>
      <c r="K24" s="268">
        <v>255.9</v>
      </c>
      <c r="L24" s="268">
        <v>366.39400000000001</v>
      </c>
      <c r="M24" s="268">
        <v>438.6</v>
      </c>
      <c r="N24" s="268">
        <v>583.03700000000003</v>
      </c>
      <c r="O24" s="268">
        <v>437.3</v>
      </c>
    </row>
    <row r="25" spans="1:15" ht="15.75" customHeight="1" x14ac:dyDescent="0.25">
      <c r="A25" s="176"/>
      <c r="B25" s="176" t="s">
        <v>1070</v>
      </c>
      <c r="C25" s="268"/>
      <c r="D25" s="268"/>
      <c r="E25" s="268"/>
      <c r="F25" s="268"/>
      <c r="G25" s="268"/>
      <c r="H25" s="268"/>
      <c r="I25" s="268"/>
      <c r="J25" s="268"/>
      <c r="K25" s="268"/>
      <c r="L25" s="268"/>
      <c r="M25" s="268"/>
      <c r="N25" s="268"/>
      <c r="O25" s="268">
        <v>179.1</v>
      </c>
    </row>
    <row r="26" spans="1:15" ht="15.75" customHeight="1" x14ac:dyDescent="0.25">
      <c r="A26" s="185"/>
      <c r="B26" s="185" t="s">
        <v>153</v>
      </c>
      <c r="C26" s="269">
        <v>18.071999999999999</v>
      </c>
      <c r="D26" s="269">
        <v>22.795000000000002</v>
      </c>
      <c r="E26" s="269">
        <v>13.175000000000001</v>
      </c>
      <c r="F26" s="269">
        <v>18.556000000000001</v>
      </c>
      <c r="G26" s="269">
        <v>21.288</v>
      </c>
      <c r="H26" s="269">
        <v>25.835000000000001</v>
      </c>
      <c r="I26" s="269">
        <v>30.099</v>
      </c>
      <c r="J26" s="269">
        <v>36.567999999999998</v>
      </c>
      <c r="K26" s="269">
        <v>47.7</v>
      </c>
      <c r="L26" s="269">
        <v>56.564999999999998</v>
      </c>
      <c r="M26" s="269">
        <v>81.400000000000006</v>
      </c>
      <c r="N26" s="269">
        <v>87.77</v>
      </c>
      <c r="O26" s="268">
        <v>96.7</v>
      </c>
    </row>
    <row r="27" spans="1:15" ht="15.75" customHeight="1" x14ac:dyDescent="0.25">
      <c r="A27" s="185"/>
      <c r="B27" s="185" t="s">
        <v>1148</v>
      </c>
      <c r="C27" s="269">
        <v>273.39999999999998</v>
      </c>
      <c r="D27" s="269">
        <v>138.5</v>
      </c>
      <c r="E27" s="269">
        <v>108.2</v>
      </c>
      <c r="F27" s="269">
        <v>120.8</v>
      </c>
      <c r="G27" s="269">
        <v>153.19999999999999</v>
      </c>
      <c r="H27" s="269">
        <v>151.6</v>
      </c>
      <c r="I27" s="269">
        <v>0</v>
      </c>
      <c r="J27" s="269">
        <v>0</v>
      </c>
      <c r="K27" s="269">
        <v>0</v>
      </c>
      <c r="L27" s="269">
        <v>0</v>
      </c>
      <c r="M27" s="269">
        <v>0</v>
      </c>
      <c r="N27" s="269">
        <v>0</v>
      </c>
      <c r="O27" s="268">
        <v>0</v>
      </c>
    </row>
    <row r="28" spans="1:15" ht="15.75" customHeight="1" x14ac:dyDescent="0.25">
      <c r="A28" s="185"/>
      <c r="B28" s="185" t="s">
        <v>1056</v>
      </c>
      <c r="C28" s="291">
        <v>905.8</v>
      </c>
      <c r="D28" s="269">
        <v>1173.0999999999999</v>
      </c>
      <c r="E28" s="269">
        <v>1638.4046407400001</v>
      </c>
      <c r="F28" s="269">
        <v>2853.9</v>
      </c>
      <c r="G28" s="269">
        <v>1461.1</v>
      </c>
      <c r="H28" s="269">
        <v>959.5</v>
      </c>
      <c r="I28" s="269">
        <v>1699.4</v>
      </c>
      <c r="J28" s="269">
        <v>1628.5</v>
      </c>
      <c r="K28" s="269">
        <v>1447.3</v>
      </c>
      <c r="L28" s="269">
        <v>1708.6</v>
      </c>
      <c r="M28" s="291">
        <v>1998.3</v>
      </c>
      <c r="N28" s="291">
        <v>2267.0479999999998</v>
      </c>
      <c r="O28" s="268">
        <v>2470</v>
      </c>
    </row>
    <row r="29" spans="1:15" ht="15.75" customHeight="1" x14ac:dyDescent="0.25">
      <c r="A29" s="185"/>
      <c r="B29" s="185" t="s">
        <v>1149</v>
      </c>
      <c r="C29" s="269">
        <v>1891</v>
      </c>
      <c r="D29" s="269">
        <v>2231</v>
      </c>
      <c r="E29" s="269">
        <v>2406.4</v>
      </c>
      <c r="F29" s="269">
        <v>3168.2</v>
      </c>
      <c r="G29" s="269">
        <v>4330.7</v>
      </c>
      <c r="H29" s="269">
        <v>5666.2</v>
      </c>
      <c r="I29" s="269">
        <v>6170.4</v>
      </c>
      <c r="J29" s="269">
        <v>6859.7</v>
      </c>
      <c r="K29" s="269">
        <v>7989.3</v>
      </c>
      <c r="L29" s="269">
        <v>8424.4</v>
      </c>
      <c r="M29" s="269">
        <v>9192.4</v>
      </c>
      <c r="N29" s="269">
        <v>10926.733</v>
      </c>
      <c r="O29" s="268">
        <v>12431.3</v>
      </c>
    </row>
    <row r="30" spans="1:15" ht="15.75" thickBot="1" x14ac:dyDescent="0.3">
      <c r="A30" s="227"/>
      <c r="B30" s="227"/>
      <c r="C30" s="190"/>
      <c r="D30" s="190"/>
      <c r="E30" s="190"/>
      <c r="F30" s="190"/>
      <c r="G30" s="190"/>
      <c r="H30" s="190"/>
      <c r="I30" s="190"/>
      <c r="J30" s="190"/>
      <c r="K30" s="190"/>
      <c r="L30" s="190"/>
      <c r="M30" s="190"/>
      <c r="N30" s="190"/>
      <c r="O30" s="190"/>
    </row>
    <row r="31" spans="1:15" ht="14.25" customHeight="1" x14ac:dyDescent="0.25">
      <c r="A31" s="185" t="s">
        <v>974</v>
      </c>
      <c r="B31" s="171" t="s">
        <v>1003</v>
      </c>
    </row>
    <row r="32" spans="1:15" ht="14.25" customHeight="1" x14ac:dyDescent="0.25">
      <c r="A32" s="171" t="s">
        <v>982</v>
      </c>
      <c r="B32" s="171" t="s">
        <v>1018</v>
      </c>
    </row>
    <row r="33" spans="1:15" ht="14.25" customHeight="1" x14ac:dyDescent="0.25">
      <c r="A33" s="171" t="s">
        <v>983</v>
      </c>
      <c r="B33" s="171" t="s">
        <v>1019</v>
      </c>
    </row>
    <row r="34" spans="1:15" ht="14.25" customHeight="1" x14ac:dyDescent="0.25">
      <c r="A34" s="171" t="s">
        <v>984</v>
      </c>
      <c r="B34" s="185" t="s">
        <v>1058</v>
      </c>
    </row>
    <row r="35" spans="1:15" ht="14.25" customHeight="1" x14ac:dyDescent="0.25">
      <c r="A35" s="171" t="s">
        <v>985</v>
      </c>
      <c r="B35" s="185" t="s">
        <v>1057</v>
      </c>
    </row>
    <row r="36" spans="1:15" ht="14.25" customHeight="1" x14ac:dyDescent="0.25">
      <c r="A36" s="171" t="s">
        <v>1049</v>
      </c>
      <c r="B36" s="185" t="s">
        <v>1071</v>
      </c>
    </row>
    <row r="37" spans="1:15" ht="14.25" customHeight="1" x14ac:dyDescent="0.25">
      <c r="A37" s="169" t="s">
        <v>973</v>
      </c>
      <c r="B37" s="169" t="s">
        <v>971</v>
      </c>
    </row>
    <row r="38" spans="1:15" ht="14.25" customHeight="1" x14ac:dyDescent="0.25">
      <c r="B38" s="169" t="s">
        <v>1048</v>
      </c>
    </row>
    <row r="39" spans="1:15" ht="15.75" customHeight="1" x14ac:dyDescent="0.25">
      <c r="A39" s="176"/>
      <c r="B39" s="176"/>
      <c r="C39" s="176"/>
      <c r="D39" s="176"/>
      <c r="E39" s="176"/>
      <c r="F39" s="176"/>
      <c r="G39" s="176"/>
      <c r="H39" s="176"/>
      <c r="I39" s="176"/>
      <c r="J39" s="176"/>
      <c r="K39" s="176"/>
      <c r="L39" s="176"/>
      <c r="M39" s="176"/>
      <c r="N39" s="176"/>
    </row>
    <row r="40" spans="1:15" ht="15.75" customHeight="1" x14ac:dyDescent="0.25">
      <c r="A40" s="176"/>
      <c r="B40" s="176"/>
      <c r="C40" s="269"/>
      <c r="D40" s="269"/>
      <c r="E40" s="269"/>
      <c r="F40" s="269"/>
      <c r="G40" s="269"/>
      <c r="H40" s="269"/>
      <c r="I40" s="269"/>
      <c r="J40" s="269"/>
      <c r="K40" s="269"/>
      <c r="L40" s="269"/>
      <c r="M40" s="269"/>
      <c r="N40" s="176"/>
    </row>
    <row r="41" spans="1:15" ht="15.75" customHeight="1" x14ac:dyDescent="0.25"/>
    <row r="42" spans="1:15" ht="15.75" customHeight="1" x14ac:dyDescent="0.25"/>
    <row r="43" spans="1:15" ht="15.75" customHeight="1" x14ac:dyDescent="0.25">
      <c r="A43" s="176"/>
      <c r="B43" s="176"/>
      <c r="C43" s="176"/>
      <c r="D43" s="176"/>
      <c r="E43" s="176"/>
      <c r="F43" s="176"/>
      <c r="G43" s="176"/>
      <c r="H43" s="176"/>
      <c r="I43" s="176"/>
      <c r="J43" s="176"/>
      <c r="K43" s="176"/>
      <c r="L43" s="176"/>
      <c r="M43" s="176"/>
      <c r="N43" s="176"/>
      <c r="O43" s="176"/>
    </row>
    <row r="44" spans="1:15" x14ac:dyDescent="0.25">
      <c r="A44" s="176"/>
      <c r="B44" s="176"/>
      <c r="C44" s="176"/>
      <c r="D44" s="176"/>
      <c r="E44" s="176"/>
      <c r="F44" s="176"/>
      <c r="G44" s="176"/>
      <c r="H44" s="176"/>
      <c r="I44" s="176"/>
      <c r="J44" s="176"/>
      <c r="K44" s="176"/>
      <c r="L44" s="176"/>
      <c r="M44" s="176"/>
      <c r="N44" s="176"/>
      <c r="O44" s="176"/>
    </row>
  </sheetData>
  <mergeCells count="1">
    <mergeCell ref="A3:B3"/>
  </mergeCells>
  <printOptions horizontalCentered="1" verticalCentered="1"/>
  <pageMargins left="0.39370078740157483" right="0.39370078740157483" top="0.19685039370078741" bottom="0.19685039370078741" header="0" footer="0"/>
  <pageSetup scale="57"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7C0"/>
    <pageSetUpPr fitToPage="1"/>
  </sheetPr>
  <dimension ref="A1:N37"/>
  <sheetViews>
    <sheetView showGridLines="0" workbookViewId="0">
      <pane ySplit="3" topLeftCell="A4" activePane="bottomLeft" state="frozen"/>
      <selection pane="bottomLeft" activeCell="A4" sqref="A4"/>
    </sheetView>
  </sheetViews>
  <sheetFormatPr baseColWidth="10" defaultColWidth="6.42578125" defaultRowHeight="15" x14ac:dyDescent="0.25"/>
  <cols>
    <col min="1" max="1" width="4.28515625" style="179" customWidth="1"/>
    <col min="2" max="2" width="2.5703125" style="179" customWidth="1"/>
    <col min="3" max="3" width="78.140625" style="179" customWidth="1"/>
    <col min="4" max="12" width="11.7109375" style="179" customWidth="1"/>
    <col min="13" max="13" width="12.42578125" style="179" bestFit="1" customWidth="1"/>
    <col min="14" max="14" width="13" style="179" bestFit="1" customWidth="1"/>
    <col min="15" max="16384" width="6.42578125" style="179"/>
  </cols>
  <sheetData>
    <row r="1" spans="1:14" ht="15.75" customHeight="1" x14ac:dyDescent="0.25">
      <c r="A1" s="295" t="s">
        <v>622</v>
      </c>
      <c r="B1" s="295"/>
      <c r="C1" s="295"/>
      <c r="N1" s="174" t="s">
        <v>719</v>
      </c>
    </row>
    <row r="2" spans="1:14" ht="15.75" customHeight="1" thickBot="1" x14ac:dyDescent="0.3">
      <c r="A2" s="175" t="s">
        <v>785</v>
      </c>
      <c r="B2" s="175"/>
    </row>
    <row r="3" spans="1:14" ht="18.75" customHeight="1" thickBot="1" x14ac:dyDescent="0.3">
      <c r="A3" s="378" t="s">
        <v>361</v>
      </c>
      <c r="B3" s="378"/>
      <c r="C3" s="378"/>
      <c r="D3" s="194">
        <v>2002</v>
      </c>
      <c r="E3" s="194">
        <v>2003</v>
      </c>
      <c r="F3" s="194">
        <v>2004</v>
      </c>
      <c r="G3" s="194">
        <v>2005</v>
      </c>
      <c r="H3" s="194">
        <v>2006</v>
      </c>
      <c r="I3" s="194">
        <v>2007</v>
      </c>
      <c r="J3" s="194">
        <v>2008</v>
      </c>
      <c r="K3" s="194">
        <v>2009</v>
      </c>
      <c r="L3" s="194">
        <v>2010</v>
      </c>
      <c r="M3" s="194">
        <v>2011</v>
      </c>
      <c r="N3" s="194" t="s">
        <v>1132</v>
      </c>
    </row>
    <row r="4" spans="1:14" ht="6.75" customHeight="1" x14ac:dyDescent="0.25">
      <c r="D4" s="296"/>
      <c r="E4" s="296"/>
      <c r="F4" s="296"/>
      <c r="G4" s="296"/>
      <c r="H4" s="296"/>
      <c r="I4" s="296"/>
      <c r="J4" s="296"/>
      <c r="K4" s="296"/>
      <c r="L4" s="296"/>
    </row>
    <row r="5" spans="1:14" ht="15.75" customHeight="1" x14ac:dyDescent="0.25">
      <c r="A5" s="297" t="s">
        <v>696</v>
      </c>
      <c r="C5" s="297"/>
      <c r="D5" s="243">
        <f t="shared" ref="D5:N5" si="0">SUM(D7,D17,D26)</f>
        <v>2406.3851983599998</v>
      </c>
      <c r="E5" s="243">
        <f t="shared" si="0"/>
        <v>3168.1939885029992</v>
      </c>
      <c r="F5" s="243">
        <f t="shared" si="0"/>
        <v>4330.7016237199996</v>
      </c>
      <c r="G5" s="243">
        <f t="shared" si="0"/>
        <v>5666.1884526700005</v>
      </c>
      <c r="H5" s="243">
        <f t="shared" si="0"/>
        <v>6170.4416380000002</v>
      </c>
      <c r="I5" s="243">
        <f t="shared" si="0"/>
        <v>6859.72</v>
      </c>
      <c r="J5" s="243">
        <f t="shared" si="0"/>
        <v>7989.2839999999987</v>
      </c>
      <c r="K5" s="243">
        <f t="shared" si="0"/>
        <v>8424.4279999999999</v>
      </c>
      <c r="L5" s="243">
        <f t="shared" si="0"/>
        <v>9192.3930000000018</v>
      </c>
      <c r="M5" s="243">
        <f t="shared" si="0"/>
        <v>10926.700999999999</v>
      </c>
      <c r="N5" s="243">
        <f t="shared" si="0"/>
        <v>12431.6</v>
      </c>
    </row>
    <row r="6" spans="1:14" ht="7.5" customHeight="1" x14ac:dyDescent="0.25">
      <c r="D6" s="243"/>
      <c r="E6" s="243"/>
      <c r="F6" s="243"/>
      <c r="G6" s="243"/>
      <c r="H6" s="243"/>
      <c r="I6" s="243"/>
      <c r="J6" s="243"/>
      <c r="K6" s="243"/>
      <c r="L6" s="243"/>
      <c r="M6" s="243"/>
      <c r="N6" s="243"/>
    </row>
    <row r="7" spans="1:14" ht="15.75" customHeight="1" x14ac:dyDescent="0.25">
      <c r="A7" s="196">
        <v>1</v>
      </c>
      <c r="B7" s="298"/>
      <c r="C7" s="196" t="s">
        <v>1020</v>
      </c>
      <c r="D7" s="299">
        <f t="shared" ref="D7:N7" si="1">SUM(D8,D9,D10)</f>
        <v>167.74621803000002</v>
      </c>
      <c r="E7" s="299">
        <f t="shared" si="1"/>
        <v>252.53094396300003</v>
      </c>
      <c r="F7" s="299">
        <f t="shared" si="1"/>
        <v>318.82624834000001</v>
      </c>
      <c r="G7" s="299">
        <f t="shared" si="1"/>
        <v>557.47500000000002</v>
      </c>
      <c r="H7" s="299">
        <f t="shared" si="1"/>
        <v>522.40779999999995</v>
      </c>
      <c r="I7" s="299">
        <f t="shared" si="1"/>
        <v>246</v>
      </c>
      <c r="J7" s="299">
        <f t="shared" si="1"/>
        <v>326.5</v>
      </c>
      <c r="K7" s="299">
        <f t="shared" si="1"/>
        <v>409.34500000000003</v>
      </c>
      <c r="L7" s="299">
        <f t="shared" si="1"/>
        <v>422.33300000000003</v>
      </c>
      <c r="M7" s="299">
        <f t="shared" si="1"/>
        <v>452.69200000000001</v>
      </c>
      <c r="N7" s="299">
        <f t="shared" si="1"/>
        <v>469.09999999999997</v>
      </c>
    </row>
    <row r="8" spans="1:14" ht="15.75" customHeight="1" x14ac:dyDescent="0.25">
      <c r="B8" s="300"/>
      <c r="C8" s="301" t="s">
        <v>697</v>
      </c>
      <c r="D8" s="187">
        <v>166.34621803000002</v>
      </c>
      <c r="E8" s="187">
        <v>249.63094396300002</v>
      </c>
      <c r="F8" s="187">
        <v>198.74739058</v>
      </c>
      <c r="G8" s="187">
        <v>187.96099999999998</v>
      </c>
      <c r="H8" s="187">
        <v>264.57779999999997</v>
      </c>
      <c r="I8" s="187">
        <v>189.5</v>
      </c>
      <c r="J8" s="187">
        <v>148.9</v>
      </c>
      <c r="K8" s="187">
        <v>128.74100000000001</v>
      </c>
      <c r="L8" s="187">
        <v>106.048</v>
      </c>
      <c r="M8" s="187">
        <v>120.5</v>
      </c>
      <c r="N8" s="187">
        <v>118.1</v>
      </c>
    </row>
    <row r="9" spans="1:14" ht="15.75" customHeight="1" x14ac:dyDescent="0.25">
      <c r="B9" s="300"/>
      <c r="C9" s="302" t="s">
        <v>698</v>
      </c>
      <c r="D9" s="303">
        <v>1.4</v>
      </c>
      <c r="E9" s="303">
        <v>2.9</v>
      </c>
      <c r="F9" s="303">
        <v>5.9849359999999994</v>
      </c>
      <c r="G9" s="303">
        <v>10.834000000000001</v>
      </c>
      <c r="H9" s="303">
        <v>3.8299999999999996</v>
      </c>
      <c r="I9" s="303">
        <v>4.0999999999999996</v>
      </c>
      <c r="J9" s="303">
        <v>3</v>
      </c>
      <c r="K9" s="303">
        <v>2.1</v>
      </c>
      <c r="L9" s="303">
        <v>2.4500000000000002</v>
      </c>
      <c r="M9" s="303">
        <v>4.2949999999999999</v>
      </c>
      <c r="N9" s="303">
        <v>4.4000000000000004</v>
      </c>
    </row>
    <row r="10" spans="1:14" ht="15.75" customHeight="1" x14ac:dyDescent="0.25">
      <c r="B10" s="300"/>
      <c r="C10" s="304" t="s">
        <v>699</v>
      </c>
      <c r="D10" s="303">
        <v>0</v>
      </c>
      <c r="E10" s="303">
        <v>0</v>
      </c>
      <c r="F10" s="303">
        <v>114.09392176</v>
      </c>
      <c r="G10" s="303">
        <v>358.68</v>
      </c>
      <c r="H10" s="303">
        <v>254</v>
      </c>
      <c r="I10" s="303">
        <v>52.400000000000006</v>
      </c>
      <c r="J10" s="303">
        <v>174.60000000000002</v>
      </c>
      <c r="K10" s="303">
        <v>278.50400000000002</v>
      </c>
      <c r="L10" s="303">
        <v>313.83500000000004</v>
      </c>
      <c r="M10" s="303">
        <v>327.89699999999999</v>
      </c>
      <c r="N10" s="303">
        <f t="shared" ref="N10" si="2">SUM(N11:N15)</f>
        <v>346.59999999999997</v>
      </c>
    </row>
    <row r="11" spans="1:14" ht="15.75" customHeight="1" x14ac:dyDescent="0.25">
      <c r="B11" s="300"/>
      <c r="C11" s="305" t="s">
        <v>700</v>
      </c>
      <c r="D11" s="303"/>
      <c r="E11" s="303"/>
      <c r="F11" s="303">
        <v>69.993921760000006</v>
      </c>
      <c r="G11" s="303">
        <v>84.5</v>
      </c>
      <c r="H11" s="303">
        <v>137</v>
      </c>
      <c r="I11" s="303">
        <v>23.3</v>
      </c>
      <c r="J11" s="303">
        <v>141.4</v>
      </c>
      <c r="K11" s="303">
        <v>120</v>
      </c>
      <c r="L11" s="303">
        <v>120</v>
      </c>
      <c r="M11" s="303">
        <v>146</v>
      </c>
      <c r="N11" s="303">
        <v>203.3</v>
      </c>
    </row>
    <row r="12" spans="1:14" ht="15.75" customHeight="1" x14ac:dyDescent="0.25">
      <c r="B12" s="300"/>
      <c r="C12" s="306" t="s">
        <v>1150</v>
      </c>
      <c r="D12" s="303"/>
      <c r="E12" s="303"/>
      <c r="F12" s="303"/>
      <c r="G12" s="303" t="s">
        <v>667</v>
      </c>
      <c r="H12" s="303">
        <v>42</v>
      </c>
      <c r="I12" s="303">
        <v>29.1</v>
      </c>
      <c r="J12" s="303">
        <v>33.200000000000003</v>
      </c>
      <c r="K12" s="303">
        <v>44.113</v>
      </c>
      <c r="L12" s="303">
        <v>66.295000000000002</v>
      </c>
      <c r="M12" s="303">
        <v>76.777000000000001</v>
      </c>
      <c r="N12" s="303">
        <v>98.6</v>
      </c>
    </row>
    <row r="13" spans="1:14" ht="15.75" customHeight="1" x14ac:dyDescent="0.25">
      <c r="B13" s="300"/>
      <c r="C13" s="307" t="s">
        <v>701</v>
      </c>
      <c r="D13" s="303"/>
      <c r="E13" s="303"/>
      <c r="F13" s="303"/>
      <c r="G13" s="303">
        <v>204</v>
      </c>
      <c r="H13" s="303"/>
      <c r="I13" s="303"/>
      <c r="J13" s="303"/>
      <c r="K13" s="303"/>
      <c r="L13" s="303"/>
      <c r="M13" s="303"/>
      <c r="N13" s="303">
        <v>0</v>
      </c>
    </row>
    <row r="14" spans="1:14" ht="15.75" customHeight="1" x14ac:dyDescent="0.25">
      <c r="B14" s="300"/>
      <c r="C14" s="306" t="s">
        <v>1151</v>
      </c>
      <c r="D14" s="303"/>
      <c r="E14" s="303"/>
      <c r="F14" s="303">
        <v>44.1</v>
      </c>
      <c r="G14" s="303">
        <v>70.180000000000007</v>
      </c>
      <c r="H14" s="303">
        <v>75</v>
      </c>
      <c r="I14" s="303"/>
      <c r="J14" s="303"/>
      <c r="K14" s="303"/>
      <c r="L14" s="303"/>
      <c r="M14" s="303"/>
      <c r="N14" s="303">
        <v>0</v>
      </c>
    </row>
    <row r="15" spans="1:14" ht="15.75" customHeight="1" x14ac:dyDescent="0.25">
      <c r="B15" s="300"/>
      <c r="C15" s="306" t="s">
        <v>1152</v>
      </c>
      <c r="D15" s="303"/>
      <c r="E15" s="303"/>
      <c r="F15" s="303"/>
      <c r="G15" s="303"/>
      <c r="H15" s="303"/>
      <c r="I15" s="303"/>
      <c r="J15" s="303">
        <v>0</v>
      </c>
      <c r="K15" s="303">
        <v>114.39100000000001</v>
      </c>
      <c r="L15" s="303">
        <v>127.54</v>
      </c>
      <c r="M15" s="303">
        <v>105.12</v>
      </c>
      <c r="N15" s="303">
        <v>44.7</v>
      </c>
    </row>
    <row r="16" spans="1:14" ht="7.5" customHeight="1" x14ac:dyDescent="0.25">
      <c r="B16" s="300"/>
      <c r="D16" s="243"/>
      <c r="E16" s="243"/>
      <c r="F16" s="243"/>
      <c r="G16" s="243"/>
      <c r="H16" s="243"/>
      <c r="I16" s="243"/>
      <c r="J16" s="243"/>
      <c r="K16" s="243"/>
      <c r="L16" s="243"/>
      <c r="M16" s="243"/>
      <c r="N16" s="243"/>
    </row>
    <row r="17" spans="1:14" ht="15.75" customHeight="1" x14ac:dyDescent="0.25">
      <c r="A17" s="196">
        <v>2</v>
      </c>
      <c r="B17" s="298"/>
      <c r="C17" s="196" t="s">
        <v>1021</v>
      </c>
      <c r="D17" s="299">
        <f t="shared" ref="D17:N17" si="3">SUM(D18,D19,D23,D20,D24)</f>
        <v>2212.3405803299997</v>
      </c>
      <c r="E17" s="299">
        <f t="shared" si="3"/>
        <v>2887.7191145399993</v>
      </c>
      <c r="F17" s="299">
        <f t="shared" si="3"/>
        <v>3982.42857538</v>
      </c>
      <c r="G17" s="299">
        <f t="shared" si="3"/>
        <v>5073.6134526699998</v>
      </c>
      <c r="H17" s="299">
        <f t="shared" si="3"/>
        <v>5597.1878379999998</v>
      </c>
      <c r="I17" s="299">
        <f t="shared" si="3"/>
        <v>6560.72</v>
      </c>
      <c r="J17" s="299">
        <f t="shared" si="3"/>
        <v>7607.5839999999989</v>
      </c>
      <c r="K17" s="299">
        <f t="shared" si="3"/>
        <v>7954.473</v>
      </c>
      <c r="L17" s="299">
        <f t="shared" si="3"/>
        <v>8706.5470000000005</v>
      </c>
      <c r="M17" s="299">
        <f t="shared" si="3"/>
        <v>10405.861000000001</v>
      </c>
      <c r="N17" s="299">
        <f t="shared" si="3"/>
        <v>11891.7</v>
      </c>
    </row>
    <row r="18" spans="1:14" ht="15.75" customHeight="1" x14ac:dyDescent="0.25">
      <c r="B18" s="300"/>
      <c r="C18" s="301" t="s">
        <v>784</v>
      </c>
      <c r="D18" s="187">
        <v>158.82829531000002</v>
      </c>
      <c r="E18" s="187">
        <v>152.91839212999997</v>
      </c>
      <c r="F18" s="187">
        <v>434.06502397999992</v>
      </c>
      <c r="G18" s="187">
        <v>905.07320000000004</v>
      </c>
      <c r="H18" s="187">
        <v>1089.2762699999998</v>
      </c>
      <c r="I18" s="187">
        <v>1409.9</v>
      </c>
      <c r="J18" s="187">
        <v>1819.3080000000002</v>
      </c>
      <c r="K18" s="187">
        <v>2008.444</v>
      </c>
      <c r="L18" s="187">
        <v>2666.5430000000001</v>
      </c>
      <c r="M18" s="187">
        <v>3324.2350000000001</v>
      </c>
      <c r="N18" s="187">
        <v>4133.6000000000004</v>
      </c>
    </row>
    <row r="19" spans="1:14" ht="15.75" customHeight="1" x14ac:dyDescent="0.25">
      <c r="B19" s="300"/>
      <c r="C19" s="301" t="s">
        <v>702</v>
      </c>
      <c r="D19" s="303">
        <v>72.161202220000007</v>
      </c>
      <c r="E19" s="303">
        <v>83.803328350000001</v>
      </c>
      <c r="F19" s="303">
        <v>83.705160140000004</v>
      </c>
      <c r="G19" s="303">
        <v>112.02400000000002</v>
      </c>
      <c r="H19" s="303">
        <v>120.26599999999999</v>
      </c>
      <c r="I19" s="303">
        <v>144.53</v>
      </c>
      <c r="J19" s="303">
        <v>180.37</v>
      </c>
      <c r="K19" s="303">
        <v>224.97800000000001</v>
      </c>
      <c r="L19" s="303">
        <v>234.54999999999998</v>
      </c>
      <c r="M19" s="303">
        <v>272.44200000000006</v>
      </c>
      <c r="N19" s="303">
        <v>311.89999999999998</v>
      </c>
    </row>
    <row r="20" spans="1:14" ht="15.75" customHeight="1" x14ac:dyDescent="0.25">
      <c r="B20" s="300"/>
      <c r="C20" s="301" t="s">
        <v>1153</v>
      </c>
      <c r="D20" s="303">
        <f>SUM(D21:D22)</f>
        <v>670.4</v>
      </c>
      <c r="E20" s="303">
        <f t="shared" ref="E20:L20" si="4">SUM(E21:E22)</f>
        <v>853.06553635</v>
      </c>
      <c r="F20" s="303">
        <f t="shared" si="4"/>
        <v>843.79999995999992</v>
      </c>
      <c r="G20" s="303">
        <f t="shared" si="4"/>
        <v>1040.1131526700001</v>
      </c>
      <c r="H20" s="303">
        <f t="shared" si="4"/>
        <v>1376.788</v>
      </c>
      <c r="I20" s="303">
        <f t="shared" si="4"/>
        <v>1643.2</v>
      </c>
      <c r="J20" s="303">
        <f t="shared" si="4"/>
        <v>1870.6</v>
      </c>
      <c r="K20" s="303">
        <f t="shared" si="4"/>
        <v>2139.029</v>
      </c>
      <c r="L20" s="303">
        <f t="shared" si="4"/>
        <v>2326.6799999999998</v>
      </c>
      <c r="M20" s="303">
        <v>2497.0839999999998</v>
      </c>
      <c r="N20" s="303">
        <f t="shared" ref="N20" si="5">SUM(N21:N22)</f>
        <v>2891.7000000000003</v>
      </c>
    </row>
    <row r="21" spans="1:14" ht="15.75" customHeight="1" x14ac:dyDescent="0.25">
      <c r="B21" s="300"/>
      <c r="C21" s="306" t="s">
        <v>703</v>
      </c>
      <c r="D21" s="303"/>
      <c r="E21" s="303">
        <v>57.999999940000002</v>
      </c>
      <c r="F21" s="303">
        <v>82.8</v>
      </c>
      <c r="G21" s="303">
        <v>92.881152670000006</v>
      </c>
      <c r="H21" s="303">
        <v>118.43</v>
      </c>
      <c r="I21" s="303">
        <v>147.30000000000001</v>
      </c>
      <c r="J21" s="303">
        <v>153.5</v>
      </c>
      <c r="K21" s="303">
        <v>185.79300000000001</v>
      </c>
      <c r="L21" s="303">
        <v>141.774</v>
      </c>
      <c r="M21" s="303">
        <v>264.548</v>
      </c>
      <c r="N21" s="303">
        <v>251.4</v>
      </c>
    </row>
    <row r="22" spans="1:14" ht="15.75" customHeight="1" x14ac:dyDescent="0.25">
      <c r="B22" s="300"/>
      <c r="C22" s="306" t="s">
        <v>704</v>
      </c>
      <c r="D22" s="303">
        <v>670.4</v>
      </c>
      <c r="E22" s="303">
        <v>795.06553641000005</v>
      </c>
      <c r="F22" s="303">
        <v>760.99999995999997</v>
      </c>
      <c r="G22" s="303">
        <v>947.23199999999997</v>
      </c>
      <c r="H22" s="303">
        <v>1258.3579999999999</v>
      </c>
      <c r="I22" s="303">
        <v>1495.9</v>
      </c>
      <c r="J22" s="303">
        <v>1717.1</v>
      </c>
      <c r="K22" s="303">
        <v>1953.2360000000001</v>
      </c>
      <c r="L22" s="303">
        <v>2184.9059999999999</v>
      </c>
      <c r="M22" s="303">
        <v>2232.5360000000001</v>
      </c>
      <c r="N22" s="303">
        <v>2640.3</v>
      </c>
    </row>
    <row r="23" spans="1:14" ht="15.75" customHeight="1" x14ac:dyDescent="0.25">
      <c r="B23" s="300"/>
      <c r="C23" s="301" t="s">
        <v>705</v>
      </c>
      <c r="D23" s="303">
        <v>930.98412254999994</v>
      </c>
      <c r="E23" s="303">
        <v>1378.4752300499997</v>
      </c>
      <c r="F23" s="303">
        <v>1853.5197987399999</v>
      </c>
      <c r="G23" s="303">
        <v>2217.4030999999995</v>
      </c>
      <c r="H23" s="303">
        <v>2045.212</v>
      </c>
      <c r="I23" s="303">
        <v>2636.3100000000004</v>
      </c>
      <c r="J23" s="303">
        <v>2677.6209999999996</v>
      </c>
      <c r="K23" s="303">
        <v>2622.0220000000004</v>
      </c>
      <c r="L23" s="303">
        <v>2588.4810000000002</v>
      </c>
      <c r="M23" s="303">
        <v>3170.8</v>
      </c>
      <c r="N23" s="303">
        <v>3193.8</v>
      </c>
    </row>
    <row r="24" spans="1:14" ht="15.75" customHeight="1" x14ac:dyDescent="0.25">
      <c r="B24" s="300"/>
      <c r="C24" s="308" t="s">
        <v>706</v>
      </c>
      <c r="D24" s="303">
        <v>379.96696025</v>
      </c>
      <c r="E24" s="303">
        <v>419.45662765999998</v>
      </c>
      <c r="F24" s="303">
        <v>767.33859256000005</v>
      </c>
      <c r="G24" s="303">
        <v>799.00000000000011</v>
      </c>
      <c r="H24" s="303">
        <v>965.64556799999991</v>
      </c>
      <c r="I24" s="303">
        <v>726.78</v>
      </c>
      <c r="J24" s="303">
        <v>1059.6849999999999</v>
      </c>
      <c r="K24" s="303">
        <v>960</v>
      </c>
      <c r="L24" s="303">
        <v>890.29300000000001</v>
      </c>
      <c r="M24" s="303">
        <v>1141.3</v>
      </c>
      <c r="N24" s="303">
        <v>1360.7</v>
      </c>
    </row>
    <row r="25" spans="1:14" ht="7.5" customHeight="1" x14ac:dyDescent="0.25">
      <c r="B25" s="300"/>
      <c r="C25" s="309"/>
      <c r="D25" s="310"/>
      <c r="E25" s="310"/>
      <c r="F25" s="310"/>
      <c r="G25" s="310"/>
      <c r="H25" s="310"/>
      <c r="I25" s="310"/>
      <c r="J25" s="310"/>
      <c r="K25" s="310"/>
      <c r="L25" s="310"/>
      <c r="M25" s="310"/>
      <c r="N25" s="310"/>
    </row>
    <row r="26" spans="1:14" ht="15.75" customHeight="1" x14ac:dyDescent="0.25">
      <c r="A26" s="196">
        <v>3</v>
      </c>
      <c r="B26" s="298"/>
      <c r="C26" s="196" t="s">
        <v>1022</v>
      </c>
      <c r="D26" s="299">
        <f>SUM(D27:D29)</f>
        <v>26.298400000000001</v>
      </c>
      <c r="E26" s="299">
        <f t="shared" ref="E26:L26" si="6">SUM(E27:E29)</f>
        <v>27.943930000000002</v>
      </c>
      <c r="F26" s="299">
        <f t="shared" si="6"/>
        <v>29.4468</v>
      </c>
      <c r="G26" s="299">
        <v>35.1</v>
      </c>
      <c r="H26" s="299">
        <f t="shared" si="6"/>
        <v>50.846000000000004</v>
      </c>
      <c r="I26" s="299">
        <f t="shared" si="6"/>
        <v>53</v>
      </c>
      <c r="J26" s="299">
        <f t="shared" si="6"/>
        <v>55.2</v>
      </c>
      <c r="K26" s="299">
        <f t="shared" si="6"/>
        <v>60.61</v>
      </c>
      <c r="L26" s="299">
        <f t="shared" si="6"/>
        <v>63.513000000000005</v>
      </c>
      <c r="M26" s="299">
        <v>68.147999999999996</v>
      </c>
      <c r="N26" s="299">
        <f t="shared" ref="N26" si="7">SUM(N27:N29)</f>
        <v>70.8</v>
      </c>
    </row>
    <row r="27" spans="1:14" ht="15.75" customHeight="1" x14ac:dyDescent="0.25">
      <c r="C27" s="304" t="s">
        <v>707</v>
      </c>
      <c r="D27" s="310"/>
      <c r="E27" s="310" t="s">
        <v>667</v>
      </c>
      <c r="F27" s="310"/>
      <c r="G27" s="310" t="s">
        <v>667</v>
      </c>
      <c r="H27" s="310">
        <v>9.657</v>
      </c>
      <c r="I27" s="310">
        <v>9.6999999999999993</v>
      </c>
      <c r="J27" s="310">
        <v>10.1</v>
      </c>
      <c r="K27" s="310">
        <v>10.510999999999999</v>
      </c>
      <c r="L27" s="310">
        <v>10.965999999999999</v>
      </c>
      <c r="M27" s="310">
        <v>12.866</v>
      </c>
      <c r="N27" s="310">
        <v>12.1</v>
      </c>
    </row>
    <row r="28" spans="1:14" ht="15.75" customHeight="1" x14ac:dyDescent="0.25">
      <c r="C28" s="304" t="s">
        <v>708</v>
      </c>
      <c r="D28" s="310">
        <v>26.298400000000001</v>
      </c>
      <c r="E28" s="310">
        <v>27.943930000000002</v>
      </c>
      <c r="F28" s="310">
        <v>29.4468</v>
      </c>
      <c r="G28" s="310">
        <v>30.9</v>
      </c>
      <c r="H28" s="310">
        <v>32.503999999999998</v>
      </c>
      <c r="I28" s="310">
        <v>34.1</v>
      </c>
      <c r="J28" s="310">
        <v>35.5</v>
      </c>
      <c r="K28" s="310">
        <v>40.024000000000001</v>
      </c>
      <c r="L28" s="310">
        <v>42.061</v>
      </c>
      <c r="M28" s="310">
        <v>44.2</v>
      </c>
      <c r="N28" s="310">
        <v>47.1</v>
      </c>
    </row>
    <row r="29" spans="1:14" ht="15.75" customHeight="1" x14ac:dyDescent="0.25">
      <c r="B29" s="301"/>
      <c r="C29" s="301" t="s">
        <v>709</v>
      </c>
      <c r="D29" s="310" t="s">
        <v>667</v>
      </c>
      <c r="E29" s="310"/>
      <c r="F29" s="310"/>
      <c r="G29" s="310">
        <v>4.2</v>
      </c>
      <c r="H29" s="310">
        <v>8.6850000000000005</v>
      </c>
      <c r="I29" s="310">
        <v>9.1999999999999993</v>
      </c>
      <c r="J29" s="310">
        <v>9.6</v>
      </c>
      <c r="K29" s="310">
        <v>10.074999999999999</v>
      </c>
      <c r="L29" s="310">
        <v>10.486000000000001</v>
      </c>
      <c r="M29" s="310">
        <v>11.082000000000001</v>
      </c>
      <c r="N29" s="310">
        <v>11.6</v>
      </c>
    </row>
    <row r="30" spans="1:14" ht="15.75" thickBot="1" x14ac:dyDescent="0.3">
      <c r="A30" s="311"/>
      <c r="B30" s="311"/>
      <c r="C30" s="311"/>
      <c r="D30" s="312"/>
      <c r="E30" s="312"/>
      <c r="F30" s="312"/>
      <c r="G30" s="312"/>
      <c r="H30" s="312"/>
      <c r="I30" s="312"/>
      <c r="J30" s="312"/>
      <c r="K30" s="312"/>
      <c r="L30" s="312"/>
      <c r="M30" s="312"/>
      <c r="N30" s="312"/>
    </row>
    <row r="31" spans="1:14" ht="14.25" customHeight="1" x14ac:dyDescent="0.25">
      <c r="A31" s="185" t="s">
        <v>974</v>
      </c>
      <c r="C31" s="185" t="s">
        <v>1154</v>
      </c>
      <c r="M31" s="313"/>
    </row>
    <row r="32" spans="1:14" ht="14.25" customHeight="1" x14ac:dyDescent="0.25">
      <c r="A32" s="185" t="s">
        <v>982</v>
      </c>
      <c r="C32" s="185" t="s">
        <v>1155</v>
      </c>
      <c r="M32" s="313"/>
    </row>
    <row r="33" spans="1:13" ht="14.25" customHeight="1" x14ac:dyDescent="0.25">
      <c r="A33" s="185" t="s">
        <v>983</v>
      </c>
      <c r="C33" s="185" t="s">
        <v>1156</v>
      </c>
      <c r="D33" s="314"/>
      <c r="E33" s="314"/>
      <c r="M33" s="313"/>
    </row>
    <row r="34" spans="1:13" ht="14.25" customHeight="1" x14ac:dyDescent="0.25">
      <c r="A34" s="185" t="s">
        <v>984</v>
      </c>
      <c r="C34" s="185" t="s">
        <v>1157</v>
      </c>
      <c r="M34" s="313"/>
    </row>
    <row r="35" spans="1:13" ht="14.25" customHeight="1" x14ac:dyDescent="0.25">
      <c r="A35" s="185" t="s">
        <v>985</v>
      </c>
      <c r="C35" s="185" t="s">
        <v>1071</v>
      </c>
      <c r="M35" s="313"/>
    </row>
    <row r="36" spans="1:13" ht="14.25" customHeight="1" x14ac:dyDescent="0.25">
      <c r="A36" s="185" t="s">
        <v>973</v>
      </c>
      <c r="C36" s="169" t="s">
        <v>971</v>
      </c>
      <c r="M36" s="313"/>
    </row>
    <row r="37" spans="1:13" ht="14.25" customHeight="1" x14ac:dyDescent="0.25">
      <c r="B37" s="185"/>
      <c r="C37" s="169" t="s">
        <v>1048</v>
      </c>
      <c r="M37" s="313"/>
    </row>
  </sheetData>
  <mergeCells count="1">
    <mergeCell ref="A3:C3"/>
  </mergeCells>
  <printOptions horizontalCentered="1" verticalCentered="1"/>
  <pageMargins left="0.39370078740157483" right="0.39370078740157483" top="0.19685039370078741" bottom="0.19685039370078741" header="0" footer="0"/>
  <pageSetup scale="62"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7C0"/>
  </sheetPr>
  <dimension ref="A1:F21"/>
  <sheetViews>
    <sheetView showGridLines="0" zoomScale="149" zoomScaleNormal="149" workbookViewId="0">
      <selection activeCell="B4" sqref="B4:F4"/>
    </sheetView>
  </sheetViews>
  <sheetFormatPr baseColWidth="10" defaultRowHeight="15.75" customHeight="1" x14ac:dyDescent="0.25"/>
  <cols>
    <col min="1" max="1" width="16.85546875" style="169" customWidth="1"/>
    <col min="2" max="6" width="12.140625" style="169" customWidth="1"/>
    <col min="7" max="16384" width="11.42578125" style="169"/>
  </cols>
  <sheetData>
    <row r="1" spans="1:6" ht="15.75" customHeight="1" thickBot="1" x14ac:dyDescent="0.3"/>
    <row r="2" spans="1:6" ht="15.75" customHeight="1" x14ac:dyDescent="0.25">
      <c r="A2" s="360" t="s">
        <v>1202</v>
      </c>
      <c r="B2" s="361"/>
      <c r="C2" s="361"/>
      <c r="D2" s="361"/>
      <c r="E2" s="361"/>
      <c r="F2" s="362"/>
    </row>
    <row r="3" spans="1:6" ht="15.75" customHeight="1" x14ac:dyDescent="0.25">
      <c r="A3" s="363"/>
      <c r="B3" s="364"/>
      <c r="C3" s="364"/>
      <c r="D3" s="364"/>
      <c r="E3" s="364"/>
      <c r="F3" s="365"/>
    </row>
    <row r="4" spans="1:6" ht="15.75" customHeight="1" x14ac:dyDescent="0.25">
      <c r="A4" s="351" t="s">
        <v>1200</v>
      </c>
      <c r="B4" s="354" t="s">
        <v>1201</v>
      </c>
      <c r="C4" s="354"/>
      <c r="D4" s="354"/>
      <c r="E4" s="354"/>
      <c r="F4" s="355"/>
    </row>
    <row r="5" spans="1:6" ht="15.75" customHeight="1" x14ac:dyDescent="0.25">
      <c r="A5" s="352" t="s">
        <v>1183</v>
      </c>
      <c r="B5" s="358" t="s">
        <v>786</v>
      </c>
      <c r="C5" s="358"/>
      <c r="D5" s="358"/>
      <c r="E5" s="358"/>
      <c r="F5" s="359"/>
    </row>
    <row r="6" spans="1:6" ht="15.75" customHeight="1" x14ac:dyDescent="0.25">
      <c r="A6" s="351" t="s">
        <v>1184</v>
      </c>
      <c r="B6" s="354" t="s">
        <v>1203</v>
      </c>
      <c r="C6" s="354"/>
      <c r="D6" s="354"/>
      <c r="E6" s="354"/>
      <c r="F6" s="355"/>
    </row>
    <row r="7" spans="1:6" ht="15.75" customHeight="1" x14ac:dyDescent="0.25">
      <c r="A7" s="352" t="s">
        <v>1185</v>
      </c>
      <c r="B7" s="358" t="s">
        <v>1204</v>
      </c>
      <c r="C7" s="358"/>
      <c r="D7" s="358"/>
      <c r="E7" s="358"/>
      <c r="F7" s="359"/>
    </row>
    <row r="8" spans="1:6" ht="15.75" customHeight="1" x14ac:dyDescent="0.25">
      <c r="A8" s="351" t="s">
        <v>1186</v>
      </c>
      <c r="B8" s="354" t="s">
        <v>1205</v>
      </c>
      <c r="C8" s="354"/>
      <c r="D8" s="354"/>
      <c r="E8" s="354"/>
      <c r="F8" s="355"/>
    </row>
    <row r="9" spans="1:6" ht="15.75" customHeight="1" x14ac:dyDescent="0.25">
      <c r="A9" s="352" t="s">
        <v>1187</v>
      </c>
      <c r="B9" s="358" t="s">
        <v>1206</v>
      </c>
      <c r="C9" s="358"/>
      <c r="D9" s="358"/>
      <c r="E9" s="358"/>
      <c r="F9" s="359"/>
    </row>
    <row r="10" spans="1:6" ht="15.75" customHeight="1" x14ac:dyDescent="0.25">
      <c r="A10" s="351" t="s">
        <v>1188</v>
      </c>
      <c r="B10" s="354" t="s">
        <v>1207</v>
      </c>
      <c r="C10" s="354"/>
      <c r="D10" s="354"/>
      <c r="E10" s="354"/>
      <c r="F10" s="355"/>
    </row>
    <row r="11" spans="1:6" ht="15.75" customHeight="1" x14ac:dyDescent="0.25">
      <c r="A11" s="352" t="s">
        <v>1189</v>
      </c>
      <c r="B11" s="358" t="s">
        <v>1208</v>
      </c>
      <c r="C11" s="358"/>
      <c r="D11" s="358"/>
      <c r="E11" s="358"/>
      <c r="F11" s="359"/>
    </row>
    <row r="12" spans="1:6" ht="15.75" customHeight="1" x14ac:dyDescent="0.25">
      <c r="A12" s="351" t="s">
        <v>1190</v>
      </c>
      <c r="B12" s="354" t="s">
        <v>968</v>
      </c>
      <c r="C12" s="354"/>
      <c r="D12" s="354"/>
      <c r="E12" s="354"/>
      <c r="F12" s="355"/>
    </row>
    <row r="13" spans="1:6" ht="15.75" customHeight="1" x14ac:dyDescent="0.25">
      <c r="A13" s="352" t="s">
        <v>1191</v>
      </c>
      <c r="B13" s="358" t="s">
        <v>1209</v>
      </c>
      <c r="C13" s="358"/>
      <c r="D13" s="358"/>
      <c r="E13" s="358"/>
      <c r="F13" s="359"/>
    </row>
    <row r="14" spans="1:6" ht="15.75" customHeight="1" x14ac:dyDescent="0.25">
      <c r="A14" s="351" t="s">
        <v>1192</v>
      </c>
      <c r="B14" s="354" t="s">
        <v>1210</v>
      </c>
      <c r="C14" s="354"/>
      <c r="D14" s="354"/>
      <c r="E14" s="354"/>
      <c r="F14" s="355"/>
    </row>
    <row r="15" spans="1:6" ht="15.75" customHeight="1" x14ac:dyDescent="0.25">
      <c r="A15" s="352" t="s">
        <v>1193</v>
      </c>
      <c r="B15" s="358" t="s">
        <v>1211</v>
      </c>
      <c r="C15" s="358"/>
      <c r="D15" s="358"/>
      <c r="E15" s="358"/>
      <c r="F15" s="359"/>
    </row>
    <row r="16" spans="1:6" ht="15.75" customHeight="1" x14ac:dyDescent="0.25">
      <c r="A16" s="351" t="s">
        <v>1194</v>
      </c>
      <c r="B16" s="354" t="s">
        <v>622</v>
      </c>
      <c r="C16" s="354"/>
      <c r="D16" s="354"/>
      <c r="E16" s="354"/>
      <c r="F16" s="355"/>
    </row>
    <row r="17" spans="1:6" ht="15.75" customHeight="1" x14ac:dyDescent="0.25">
      <c r="A17" s="352" t="s">
        <v>1196</v>
      </c>
      <c r="B17" s="358" t="s">
        <v>1212</v>
      </c>
      <c r="C17" s="358"/>
      <c r="D17" s="358"/>
      <c r="E17" s="358"/>
      <c r="F17" s="359"/>
    </row>
    <row r="18" spans="1:6" ht="15.75" customHeight="1" x14ac:dyDescent="0.25">
      <c r="A18" s="351" t="s">
        <v>1197</v>
      </c>
      <c r="B18" s="354" t="s">
        <v>1212</v>
      </c>
      <c r="C18" s="354"/>
      <c r="D18" s="354"/>
      <c r="E18" s="354"/>
      <c r="F18" s="355"/>
    </row>
    <row r="19" spans="1:6" ht="15.75" customHeight="1" x14ac:dyDescent="0.25">
      <c r="A19" s="352" t="s">
        <v>1198</v>
      </c>
      <c r="B19" s="358" t="s">
        <v>1212</v>
      </c>
      <c r="C19" s="358"/>
      <c r="D19" s="358"/>
      <c r="E19" s="358"/>
      <c r="F19" s="359"/>
    </row>
    <row r="20" spans="1:6" ht="15.75" customHeight="1" x14ac:dyDescent="0.25">
      <c r="A20" s="351" t="s">
        <v>1199</v>
      </c>
      <c r="B20" s="354" t="s">
        <v>1212</v>
      </c>
      <c r="C20" s="354"/>
      <c r="D20" s="354"/>
      <c r="E20" s="354"/>
      <c r="F20" s="355"/>
    </row>
    <row r="21" spans="1:6" ht="15.75" customHeight="1" thickBot="1" x14ac:dyDescent="0.3">
      <c r="A21" s="353" t="s">
        <v>1195</v>
      </c>
      <c r="B21" s="356" t="s">
        <v>1074</v>
      </c>
      <c r="C21" s="356"/>
      <c r="D21" s="356"/>
      <c r="E21" s="356"/>
      <c r="F21" s="357"/>
    </row>
  </sheetData>
  <mergeCells count="19">
    <mergeCell ref="B13:F13"/>
    <mergeCell ref="A2:F3"/>
    <mergeCell ref="B4:F4"/>
    <mergeCell ref="B5:F5"/>
    <mergeCell ref="B6:F6"/>
    <mergeCell ref="B7:F7"/>
    <mergeCell ref="B8:F8"/>
    <mergeCell ref="B9:F9"/>
    <mergeCell ref="B10:F10"/>
    <mergeCell ref="B11:F11"/>
    <mergeCell ref="B12:F12"/>
    <mergeCell ref="B20:F20"/>
    <mergeCell ref="B21:F21"/>
    <mergeCell ref="B14:F14"/>
    <mergeCell ref="B15:F15"/>
    <mergeCell ref="B16:F16"/>
    <mergeCell ref="B17:F17"/>
    <mergeCell ref="B18:F18"/>
    <mergeCell ref="B19:F19"/>
  </mergeCells>
  <hyperlinks>
    <hyperlink ref="A4" location="'Nota Técnica'!A4" display="Nota Técnica"/>
    <hyperlink ref="A5" location="'Cuadro I-1'!A2" display="Cuadro I-1"/>
    <hyperlink ref="A6" location="'Cuadro I-2'!A2" display="Cuadro I-2"/>
    <hyperlink ref="A7" location="'Cuadro I-3'!A2" display="Cuadro I-3"/>
    <hyperlink ref="A8" location="'Cuadro I-4'!A2" display="Cuadro I-4"/>
    <hyperlink ref="A9" location="'Cuadro I-5'!A2" display="Cuadro I-5"/>
    <hyperlink ref="A10" location="'Cuadro I-6'!A2" display="Cuadro I-6"/>
    <hyperlink ref="A11" location="'Cuadro I-7'!A2" display="Cuadro I-7"/>
    <hyperlink ref="A12" location="'Cuadro I-8'!A2" display="Cuadro I-8"/>
    <hyperlink ref="A13" location="'Cuadro I-9'!A2" display="Cuadro I-9"/>
    <hyperlink ref="A14" location="'Cuadro I-10'!A2" display="Cuadro I-10"/>
    <hyperlink ref="A15" location="'Cuadro I-11'!A2" display="Cuadro I-11"/>
    <hyperlink ref="A16" location="'Cuadro I-12'!A2" display="Cuadro I-12"/>
    <hyperlink ref="A17" location="'Cuadro I-13A'!A2" display="Cuadro I-13 A"/>
    <hyperlink ref="A18" location="'Cuadro I-13B'!A2" display="Cuadro I-13 B"/>
    <hyperlink ref="A19" location="'Cuadro I-13C'!A2" display="Cuadro I-13 C"/>
    <hyperlink ref="A20" location="'Cuadro I-13D'!A2" display="Cuadro I-13 D"/>
    <hyperlink ref="A21" location="'Cuadro I-14'!A2" display="Cuadro I-14"/>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G1402"/>
  <sheetViews>
    <sheetView showGridLines="0" zoomScaleSheetLayoutView="83" workbookViewId="0">
      <selection activeCell="H12" sqref="H12"/>
    </sheetView>
  </sheetViews>
  <sheetFormatPr baseColWidth="10" defaultColWidth="6.42578125" defaultRowHeight="12.75" x14ac:dyDescent="0.2"/>
  <cols>
    <col min="1" max="1" width="8" style="123" customWidth="1"/>
    <col min="2" max="2" width="42.42578125" style="123" customWidth="1"/>
    <col min="3" max="12" width="12.7109375" style="123" customWidth="1"/>
    <col min="13" max="13" width="10.7109375" style="123" customWidth="1"/>
    <col min="14" max="20" width="6.42578125" style="123"/>
    <col min="21" max="21" width="6.42578125" style="123" customWidth="1"/>
    <col min="22" max="16384" width="6.42578125" style="123"/>
  </cols>
  <sheetData>
    <row r="1" spans="1:14" ht="19.5" customHeight="1" x14ac:dyDescent="0.2">
      <c r="A1" s="124" t="s">
        <v>1059</v>
      </c>
    </row>
    <row r="2" spans="1:14" ht="19.5" customHeight="1" x14ac:dyDescent="0.2">
      <c r="A2" s="125" t="s">
        <v>795</v>
      </c>
    </row>
    <row r="3" spans="1:14" ht="19.5" customHeight="1" thickBot="1" x14ac:dyDescent="0.25">
      <c r="A3" s="121" t="s">
        <v>785</v>
      </c>
    </row>
    <row r="4" spans="1:14" ht="30" customHeight="1" thickBot="1" x14ac:dyDescent="0.25">
      <c r="A4" s="391" t="s">
        <v>657</v>
      </c>
      <c r="B4" s="391"/>
      <c r="C4" s="152">
        <v>2001</v>
      </c>
      <c r="D4" s="152">
        <v>2002</v>
      </c>
      <c r="E4" s="152">
        <v>2003</v>
      </c>
      <c r="F4" s="152">
        <v>2004</v>
      </c>
      <c r="G4" s="152">
        <v>2005</v>
      </c>
      <c r="H4" s="152">
        <v>2006</v>
      </c>
      <c r="I4" s="152">
        <v>2007</v>
      </c>
      <c r="J4" s="152">
        <v>2008</v>
      </c>
      <c r="K4" s="152">
        <v>2009</v>
      </c>
      <c r="L4" s="152">
        <v>2010</v>
      </c>
      <c r="M4" s="167">
        <v>2011</v>
      </c>
      <c r="N4" s="129"/>
    </row>
    <row r="5" spans="1:14" ht="6.75" customHeight="1" x14ac:dyDescent="0.2">
      <c r="B5" s="133"/>
      <c r="C5" s="134"/>
      <c r="D5" s="134"/>
      <c r="E5" s="134"/>
      <c r="F5" s="134"/>
      <c r="G5" s="134"/>
      <c r="H5" s="134"/>
      <c r="I5" s="134"/>
      <c r="J5" s="134"/>
      <c r="K5" s="134"/>
      <c r="L5" s="134"/>
      <c r="M5" s="134"/>
    </row>
    <row r="6" spans="1:14" ht="15.75" customHeight="1" x14ac:dyDescent="0.2">
      <c r="A6" s="390" t="s">
        <v>656</v>
      </c>
      <c r="B6" s="390"/>
      <c r="C6" s="163">
        <f t="shared" ref="C6:L6" si="0">C8+C21+C30+C40+C47+C61+C72+C86+C93+C103+C113+C124+C129+C138+C149+C156+C165</f>
        <v>99.85</v>
      </c>
      <c r="D6" s="163">
        <f t="shared" si="0"/>
        <v>158.78199999999998</v>
      </c>
      <c r="E6" s="163">
        <f t="shared" si="0"/>
        <v>147.95000000000002</v>
      </c>
      <c r="F6" s="163">
        <f t="shared" si="0"/>
        <v>407.84200000000004</v>
      </c>
      <c r="G6" s="163">
        <f t="shared" si="0"/>
        <v>810.32900000000006</v>
      </c>
      <c r="H6" s="163">
        <f t="shared" si="0"/>
        <v>961.18499999999995</v>
      </c>
      <c r="I6" s="163">
        <f t="shared" si="0"/>
        <v>1322.875</v>
      </c>
      <c r="J6" s="163">
        <f t="shared" si="0"/>
        <v>1705.7720000000002</v>
      </c>
      <c r="K6" s="163">
        <f t="shared" si="0"/>
        <v>1961.0350000000001</v>
      </c>
      <c r="L6" s="163">
        <f t="shared" si="0"/>
        <v>2468.3919999999998</v>
      </c>
      <c r="M6" s="135">
        <v>2916.6739999999991</v>
      </c>
    </row>
    <row r="7" spans="1:14" ht="7.5" customHeight="1" x14ac:dyDescent="0.2">
      <c r="B7" s="156"/>
      <c r="C7" s="135"/>
      <c r="D7" s="135"/>
      <c r="E7" s="135"/>
      <c r="F7" s="135"/>
      <c r="G7" s="135"/>
      <c r="H7" s="135"/>
      <c r="I7" s="135"/>
      <c r="J7" s="135"/>
      <c r="K7" s="135"/>
      <c r="L7" s="135"/>
      <c r="M7" s="135"/>
    </row>
    <row r="8" spans="1:14" ht="15.75" customHeight="1" x14ac:dyDescent="0.2">
      <c r="A8" s="158" t="s">
        <v>1024</v>
      </c>
      <c r="B8" s="154" t="s">
        <v>796</v>
      </c>
      <c r="C8" s="136">
        <f>SUM(C9:C20)</f>
        <v>6.6239999999999997</v>
      </c>
      <c r="D8" s="136">
        <f>SUM(D9:D20)</f>
        <v>12.100000000000001</v>
      </c>
      <c r="E8" s="136">
        <f t="shared" ref="E8:M8" si="1">SUM(E9:E20)</f>
        <v>10.332000000000001</v>
      </c>
      <c r="F8" s="136">
        <f>SUM(F9:F20)</f>
        <v>29.887</v>
      </c>
      <c r="G8" s="136">
        <f t="shared" si="1"/>
        <v>56.792999999999999</v>
      </c>
      <c r="H8" s="136">
        <f t="shared" si="1"/>
        <v>66.061999999999998</v>
      </c>
      <c r="I8" s="136">
        <f t="shared" si="1"/>
        <v>79.534999999999997</v>
      </c>
      <c r="J8" s="136">
        <f t="shared" si="1"/>
        <v>106.883</v>
      </c>
      <c r="K8" s="136">
        <f t="shared" si="1"/>
        <v>126.21999999999998</v>
      </c>
      <c r="L8" s="136">
        <f t="shared" si="1"/>
        <v>160.05800000000002</v>
      </c>
      <c r="M8" s="136">
        <f t="shared" si="1"/>
        <v>190.1</v>
      </c>
    </row>
    <row r="9" spans="1:14" ht="15.75" customHeight="1" x14ac:dyDescent="0.2">
      <c r="A9" s="159">
        <v>1</v>
      </c>
      <c r="B9" s="122" t="s">
        <v>797</v>
      </c>
      <c r="C9" s="137">
        <v>0.85899999999999999</v>
      </c>
      <c r="D9" s="137">
        <v>1</v>
      </c>
      <c r="E9" s="137">
        <v>0.88800000000000001</v>
      </c>
      <c r="F9" s="137">
        <v>5.2670000000000003</v>
      </c>
      <c r="G9" s="137">
        <v>9.2370000000000001</v>
      </c>
      <c r="H9" s="137">
        <v>11.125</v>
      </c>
      <c r="I9" s="137">
        <v>9.1170000000000009</v>
      </c>
      <c r="J9" s="137">
        <v>10.669</v>
      </c>
      <c r="K9" s="137">
        <v>14.494999999999999</v>
      </c>
      <c r="L9" s="137">
        <v>17.332999999999998</v>
      </c>
      <c r="M9" s="137">
        <v>21.024999999999999</v>
      </c>
    </row>
    <row r="10" spans="1:14" ht="15.75" customHeight="1" x14ac:dyDescent="0.2">
      <c r="A10" s="159">
        <v>2</v>
      </c>
      <c r="B10" s="122" t="s">
        <v>798</v>
      </c>
      <c r="C10" s="137">
        <v>0.32</v>
      </c>
      <c r="D10" s="137">
        <v>0.7</v>
      </c>
      <c r="E10" s="137">
        <v>0.55800000000000005</v>
      </c>
      <c r="F10" s="137">
        <v>2.4119999999999999</v>
      </c>
      <c r="G10" s="137">
        <v>4.766</v>
      </c>
      <c r="H10" s="137">
        <v>5.907</v>
      </c>
      <c r="I10" s="137">
        <v>7.72</v>
      </c>
      <c r="J10" s="137">
        <v>8.9700000000000006</v>
      </c>
      <c r="K10" s="137">
        <v>10.01</v>
      </c>
      <c r="L10" s="137">
        <v>12.787000000000001</v>
      </c>
      <c r="M10" s="137">
        <v>14.766999999999999</v>
      </c>
    </row>
    <row r="11" spans="1:14" ht="15.75" customHeight="1" x14ac:dyDescent="0.2">
      <c r="A11" s="159">
        <v>3</v>
      </c>
      <c r="B11" s="122" t="s">
        <v>799</v>
      </c>
      <c r="C11" s="137">
        <v>0.999</v>
      </c>
      <c r="D11" s="137">
        <v>1.5</v>
      </c>
      <c r="E11" s="137">
        <v>1.2450000000000001</v>
      </c>
      <c r="F11" s="137">
        <v>3.0990000000000002</v>
      </c>
      <c r="G11" s="137">
        <v>5.49</v>
      </c>
      <c r="H11" s="137">
        <v>6.4020000000000001</v>
      </c>
      <c r="I11" s="137">
        <v>11.132999999999999</v>
      </c>
      <c r="J11" s="137">
        <v>12.645</v>
      </c>
      <c r="K11" s="137">
        <v>14.741</v>
      </c>
      <c r="L11" s="137">
        <v>18.619</v>
      </c>
      <c r="M11" s="137">
        <v>21.173999999999999</v>
      </c>
    </row>
    <row r="12" spans="1:14" ht="15.75" customHeight="1" x14ac:dyDescent="0.2">
      <c r="A12" s="159">
        <v>4</v>
      </c>
      <c r="B12" s="122" t="s">
        <v>800</v>
      </c>
      <c r="C12" s="137">
        <v>0.40300000000000002</v>
      </c>
      <c r="D12" s="137">
        <v>1.1000000000000001</v>
      </c>
      <c r="E12" s="137">
        <v>0.94699999999999995</v>
      </c>
      <c r="F12" s="137">
        <v>2.0449999999999999</v>
      </c>
      <c r="G12" s="137">
        <v>3.41</v>
      </c>
      <c r="H12" s="137">
        <v>3.823</v>
      </c>
      <c r="I12" s="137">
        <v>4.7069999999999999</v>
      </c>
      <c r="J12" s="137">
        <v>7.383</v>
      </c>
      <c r="K12" s="137">
        <v>10.558999999999999</v>
      </c>
      <c r="L12" s="137">
        <v>13.862</v>
      </c>
      <c r="M12" s="137">
        <v>15.827</v>
      </c>
    </row>
    <row r="13" spans="1:14" ht="15.75" customHeight="1" x14ac:dyDescent="0.2">
      <c r="A13" s="159">
        <v>5</v>
      </c>
      <c r="B13" s="122" t="s">
        <v>801</v>
      </c>
      <c r="C13" s="137">
        <v>0.42699999999999999</v>
      </c>
      <c r="D13" s="137">
        <v>0.9</v>
      </c>
      <c r="E13" s="137">
        <v>0.755</v>
      </c>
      <c r="F13" s="137">
        <v>2.0649999999999999</v>
      </c>
      <c r="G13" s="137">
        <v>3.1659999999999999</v>
      </c>
      <c r="H13" s="137">
        <v>3.4670000000000001</v>
      </c>
      <c r="I13" s="137">
        <v>5.8940000000000001</v>
      </c>
      <c r="J13" s="137">
        <v>7.5730000000000004</v>
      </c>
      <c r="K13" s="137">
        <v>8.609</v>
      </c>
      <c r="L13" s="137">
        <v>10.034000000000001</v>
      </c>
      <c r="M13" s="137">
        <v>12.722</v>
      </c>
    </row>
    <row r="14" spans="1:14" ht="15.75" customHeight="1" x14ac:dyDescent="0.2">
      <c r="A14" s="159">
        <v>6</v>
      </c>
      <c r="B14" s="122" t="s">
        <v>802</v>
      </c>
      <c r="C14" s="137">
        <v>0.42699999999999999</v>
      </c>
      <c r="D14" s="137">
        <v>1.1000000000000001</v>
      </c>
      <c r="E14" s="137">
        <v>0.93400000000000005</v>
      </c>
      <c r="F14" s="137">
        <v>1.97</v>
      </c>
      <c r="G14" s="137">
        <v>3.8340000000000001</v>
      </c>
      <c r="H14" s="137">
        <v>3.7440000000000002</v>
      </c>
      <c r="I14" s="137">
        <v>4.8579999999999997</v>
      </c>
      <c r="J14" s="137">
        <v>6.9580000000000002</v>
      </c>
      <c r="K14" s="137">
        <v>8.09</v>
      </c>
      <c r="L14" s="137">
        <v>10.452</v>
      </c>
      <c r="M14" s="137">
        <v>12.433999999999999</v>
      </c>
    </row>
    <row r="15" spans="1:14" ht="15.75" customHeight="1" x14ac:dyDescent="0.2">
      <c r="A15" s="159">
        <v>7</v>
      </c>
      <c r="B15" s="122" t="s">
        <v>803</v>
      </c>
      <c r="C15" s="137">
        <v>0.34799999999999998</v>
      </c>
      <c r="D15" s="137">
        <v>0.7</v>
      </c>
      <c r="E15" s="137">
        <v>0.622</v>
      </c>
      <c r="F15" s="137">
        <v>1.633</v>
      </c>
      <c r="G15" s="137">
        <v>3.3839999999999999</v>
      </c>
      <c r="H15" s="137">
        <v>3.8530000000000002</v>
      </c>
      <c r="I15" s="137">
        <v>3.7850000000000001</v>
      </c>
      <c r="J15" s="137">
        <v>5.9509999999999996</v>
      </c>
      <c r="K15" s="137">
        <v>7.3319999999999999</v>
      </c>
      <c r="L15" s="137">
        <v>10.351000000000001</v>
      </c>
      <c r="M15" s="137">
        <v>11.815</v>
      </c>
    </row>
    <row r="16" spans="1:14" ht="15.75" customHeight="1" x14ac:dyDescent="0.2">
      <c r="A16" s="159">
        <v>8</v>
      </c>
      <c r="B16" s="122" t="s">
        <v>804</v>
      </c>
      <c r="C16" s="137">
        <v>0.309</v>
      </c>
      <c r="D16" s="137">
        <v>0.8</v>
      </c>
      <c r="E16" s="137">
        <v>0.68200000000000005</v>
      </c>
      <c r="F16" s="137">
        <v>1.633</v>
      </c>
      <c r="G16" s="137">
        <v>3.391</v>
      </c>
      <c r="H16" s="137">
        <v>4.3150000000000004</v>
      </c>
      <c r="I16" s="137">
        <v>5.4130000000000003</v>
      </c>
      <c r="J16" s="137">
        <v>6.8250000000000002</v>
      </c>
      <c r="K16" s="137">
        <v>7.4139999999999997</v>
      </c>
      <c r="L16" s="137">
        <v>9.8559999999999999</v>
      </c>
      <c r="M16" s="137">
        <v>11.23</v>
      </c>
    </row>
    <row r="17" spans="1:33" ht="15.75" customHeight="1" x14ac:dyDescent="0.2">
      <c r="A17" s="159">
        <v>9</v>
      </c>
      <c r="B17" s="122" t="s">
        <v>805</v>
      </c>
      <c r="C17" s="137">
        <v>0.80600000000000005</v>
      </c>
      <c r="D17" s="137">
        <v>0.9</v>
      </c>
      <c r="E17" s="137">
        <v>0.80500000000000005</v>
      </c>
      <c r="F17" s="137">
        <v>1.7569999999999999</v>
      </c>
      <c r="G17" s="137">
        <v>4.2</v>
      </c>
      <c r="H17" s="137">
        <v>5.2</v>
      </c>
      <c r="I17" s="137">
        <v>5.827</v>
      </c>
      <c r="J17" s="137">
        <v>12.972</v>
      </c>
      <c r="K17" s="137">
        <v>16.484000000000002</v>
      </c>
      <c r="L17" s="137">
        <v>21.981000000000002</v>
      </c>
      <c r="M17" s="137">
        <v>27.052</v>
      </c>
    </row>
    <row r="18" spans="1:33" ht="15.75" customHeight="1" x14ac:dyDescent="0.2">
      <c r="A18" s="159">
        <v>10</v>
      </c>
      <c r="B18" s="122" t="s">
        <v>806</v>
      </c>
      <c r="C18" s="137">
        <v>0.28299999999999997</v>
      </c>
      <c r="D18" s="137">
        <v>1.3</v>
      </c>
      <c r="E18" s="137">
        <v>1.129</v>
      </c>
      <c r="F18" s="137">
        <v>2.1</v>
      </c>
      <c r="G18" s="137">
        <v>3.5830000000000002</v>
      </c>
      <c r="H18" s="137">
        <v>3.6960000000000002</v>
      </c>
      <c r="I18" s="137">
        <v>5.2670000000000003</v>
      </c>
      <c r="J18" s="137">
        <v>7.4160000000000004</v>
      </c>
      <c r="K18" s="137">
        <v>8.1</v>
      </c>
      <c r="L18" s="137">
        <v>10.323</v>
      </c>
      <c r="M18" s="137">
        <v>12.798</v>
      </c>
    </row>
    <row r="19" spans="1:33" ht="15.75" customHeight="1" x14ac:dyDescent="0.2">
      <c r="A19" s="159">
        <v>11</v>
      </c>
      <c r="B19" s="122" t="s">
        <v>807</v>
      </c>
      <c r="C19" s="137">
        <v>0.78400000000000003</v>
      </c>
      <c r="D19" s="137">
        <v>1.1000000000000001</v>
      </c>
      <c r="E19" s="137">
        <v>0.91100000000000003</v>
      </c>
      <c r="F19" s="137">
        <v>3.0169999999999999</v>
      </c>
      <c r="G19" s="137">
        <v>6.3689999999999998</v>
      </c>
      <c r="H19" s="137">
        <v>7.5839999999999996</v>
      </c>
      <c r="I19" s="137">
        <v>10.032999999999999</v>
      </c>
      <c r="J19" s="137">
        <v>11.904999999999999</v>
      </c>
      <c r="K19" s="137">
        <v>12.031000000000001</v>
      </c>
      <c r="L19" s="137">
        <v>14.851000000000001</v>
      </c>
      <c r="M19" s="137">
        <v>17.376000000000001</v>
      </c>
    </row>
    <row r="20" spans="1:33" ht="15.75" customHeight="1" x14ac:dyDescent="0.2">
      <c r="A20" s="159">
        <v>12</v>
      </c>
      <c r="B20" s="122" t="s">
        <v>808</v>
      </c>
      <c r="C20" s="137">
        <v>0.65900000000000003</v>
      </c>
      <c r="D20" s="137">
        <v>1</v>
      </c>
      <c r="E20" s="137">
        <v>0.85599999999999998</v>
      </c>
      <c r="F20" s="137">
        <v>2.8889999999999998</v>
      </c>
      <c r="G20" s="137">
        <v>5.9630000000000001</v>
      </c>
      <c r="H20" s="137">
        <v>6.9459999999999997</v>
      </c>
      <c r="I20" s="137">
        <v>5.7809999999999997</v>
      </c>
      <c r="J20" s="137">
        <v>7.6159999999999997</v>
      </c>
      <c r="K20" s="137">
        <v>8.3550000000000004</v>
      </c>
      <c r="L20" s="137">
        <v>9.609</v>
      </c>
      <c r="M20" s="137">
        <v>11.88</v>
      </c>
    </row>
    <row r="21" spans="1:33" ht="15.75" customHeight="1" x14ac:dyDescent="0.2">
      <c r="A21" s="158" t="s">
        <v>1025</v>
      </c>
      <c r="B21" s="154" t="s">
        <v>809</v>
      </c>
      <c r="C21" s="136">
        <f>SUM(C22:C29)</f>
        <v>3.9539999999999993</v>
      </c>
      <c r="D21" s="136">
        <f>SUM(D22:D29)</f>
        <v>6.1</v>
      </c>
      <c r="E21" s="136">
        <f t="shared" ref="E21:M21" si="2">SUM(E22:E29)</f>
        <v>5.4559999999999995</v>
      </c>
      <c r="F21" s="136">
        <f>SUM(F22:F29)</f>
        <v>26.187000000000001</v>
      </c>
      <c r="G21" s="136">
        <f t="shared" si="2"/>
        <v>51.446999999999996</v>
      </c>
      <c r="H21" s="136">
        <f t="shared" si="2"/>
        <v>62.161999999999992</v>
      </c>
      <c r="I21" s="136">
        <f t="shared" si="2"/>
        <v>98.441999999999993</v>
      </c>
      <c r="J21" s="136">
        <f t="shared" si="2"/>
        <v>121.77900000000001</v>
      </c>
      <c r="K21" s="136">
        <f t="shared" si="2"/>
        <v>134.75</v>
      </c>
      <c r="L21" s="136">
        <f t="shared" si="2"/>
        <v>167.18600000000001</v>
      </c>
      <c r="M21" s="136">
        <f t="shared" si="2"/>
        <v>192.934</v>
      </c>
    </row>
    <row r="22" spans="1:33" ht="15.75" customHeight="1" x14ac:dyDescent="0.2">
      <c r="A22" s="159">
        <v>13</v>
      </c>
      <c r="B22" s="122" t="s">
        <v>810</v>
      </c>
      <c r="C22" s="137">
        <v>1.0029999999999999</v>
      </c>
      <c r="D22" s="137">
        <v>1.5</v>
      </c>
      <c r="E22" s="137">
        <v>1.288</v>
      </c>
      <c r="F22" s="137">
        <v>5.1820000000000004</v>
      </c>
      <c r="G22" s="137">
        <v>9.3309999999999995</v>
      </c>
      <c r="H22" s="137">
        <v>12.127000000000001</v>
      </c>
      <c r="I22" s="137">
        <v>22.898</v>
      </c>
      <c r="J22" s="137">
        <v>24.074000000000002</v>
      </c>
      <c r="K22" s="137">
        <v>24.763999999999999</v>
      </c>
      <c r="L22" s="137">
        <v>30.475999999999999</v>
      </c>
      <c r="M22" s="137">
        <v>33.976999999999997</v>
      </c>
    </row>
    <row r="23" spans="1:33" ht="15.75" customHeight="1" x14ac:dyDescent="0.2">
      <c r="A23" s="159">
        <v>14</v>
      </c>
      <c r="B23" s="122" t="s">
        <v>811</v>
      </c>
      <c r="C23" s="137">
        <v>0.61199999999999999</v>
      </c>
      <c r="D23" s="137">
        <v>0.8</v>
      </c>
      <c r="E23" s="137">
        <v>0.45100000000000001</v>
      </c>
      <c r="F23" s="137">
        <v>3.3439999999999999</v>
      </c>
      <c r="G23" s="137">
        <v>8.93</v>
      </c>
      <c r="H23" s="137">
        <v>10.218999999999999</v>
      </c>
      <c r="I23" s="137">
        <v>13.010999999999999</v>
      </c>
      <c r="J23" s="137">
        <v>14.412000000000001</v>
      </c>
      <c r="K23" s="137">
        <v>15.127000000000001</v>
      </c>
      <c r="L23" s="137">
        <v>18.09</v>
      </c>
      <c r="M23" s="137">
        <v>21.335999999999999</v>
      </c>
    </row>
    <row r="24" spans="1:33" ht="15.75" customHeight="1" x14ac:dyDescent="0.2">
      <c r="A24" s="159">
        <v>15</v>
      </c>
      <c r="B24" s="122" t="s">
        <v>812</v>
      </c>
      <c r="C24" s="137">
        <v>0.57799999999999996</v>
      </c>
      <c r="D24" s="137">
        <v>1</v>
      </c>
      <c r="E24" s="137">
        <v>0.81299999999999994</v>
      </c>
      <c r="F24" s="137">
        <v>4.3630000000000004</v>
      </c>
      <c r="G24" s="137">
        <v>8.0830000000000002</v>
      </c>
      <c r="H24" s="137">
        <v>9.8049999999999997</v>
      </c>
      <c r="I24" s="137">
        <v>12.401</v>
      </c>
      <c r="J24" s="137">
        <v>14.542</v>
      </c>
      <c r="K24" s="137">
        <v>15.528</v>
      </c>
      <c r="L24" s="137">
        <v>18.071000000000002</v>
      </c>
      <c r="M24" s="137">
        <v>21.260999999999999</v>
      </c>
    </row>
    <row r="25" spans="1:33" ht="15.75" customHeight="1" x14ac:dyDescent="0.2">
      <c r="A25" s="159">
        <v>16</v>
      </c>
      <c r="B25" s="122" t="s">
        <v>813</v>
      </c>
      <c r="C25" s="137">
        <v>0.28100000000000003</v>
      </c>
      <c r="D25" s="137">
        <v>0.6</v>
      </c>
      <c r="E25" s="137">
        <v>0.52800000000000002</v>
      </c>
      <c r="F25" s="137">
        <v>2.4849999999999999</v>
      </c>
      <c r="G25" s="137">
        <v>4.516</v>
      </c>
      <c r="H25" s="137">
        <v>5.6929999999999996</v>
      </c>
      <c r="I25" s="137">
        <v>8.5380000000000003</v>
      </c>
      <c r="J25" s="137">
        <v>11.082000000000001</v>
      </c>
      <c r="K25" s="137">
        <v>12.102</v>
      </c>
      <c r="L25" s="137">
        <v>14.91</v>
      </c>
      <c r="M25" s="137">
        <v>17.974</v>
      </c>
    </row>
    <row r="26" spans="1:33" ht="15.75" customHeight="1" x14ac:dyDescent="0.2">
      <c r="A26" s="159">
        <v>17</v>
      </c>
      <c r="B26" s="122" t="s">
        <v>814</v>
      </c>
      <c r="C26" s="137">
        <v>0.35199999999999998</v>
      </c>
      <c r="D26" s="137">
        <v>0.7</v>
      </c>
      <c r="E26" s="137">
        <v>0.56899999999999995</v>
      </c>
      <c r="F26" s="137">
        <v>2.5960000000000001</v>
      </c>
      <c r="G26" s="137">
        <v>5.258</v>
      </c>
      <c r="H26" s="137">
        <v>6.2919999999999998</v>
      </c>
      <c r="I26" s="137">
        <v>9.5579999999999998</v>
      </c>
      <c r="J26" s="137">
        <v>11.983000000000001</v>
      </c>
      <c r="K26" s="137">
        <v>13.044</v>
      </c>
      <c r="L26" s="137">
        <v>16.03</v>
      </c>
      <c r="M26" s="137">
        <v>18.774000000000001</v>
      </c>
    </row>
    <row r="27" spans="1:33" ht="15.75" customHeight="1" x14ac:dyDescent="0.2">
      <c r="A27" s="159">
        <v>18</v>
      </c>
      <c r="B27" s="122" t="s">
        <v>815</v>
      </c>
      <c r="C27" s="137">
        <v>0.377</v>
      </c>
      <c r="D27" s="137">
        <v>0.6</v>
      </c>
      <c r="E27" s="137">
        <v>0.51</v>
      </c>
      <c r="F27" s="137">
        <v>1.492</v>
      </c>
      <c r="G27" s="137">
        <v>3.01</v>
      </c>
      <c r="H27" s="137">
        <v>3.5950000000000002</v>
      </c>
      <c r="I27" s="137">
        <v>4.9509999999999996</v>
      </c>
      <c r="J27" s="137">
        <v>7.3559999999999999</v>
      </c>
      <c r="K27" s="137">
        <v>9.5790000000000006</v>
      </c>
      <c r="L27" s="137">
        <v>13.896000000000001</v>
      </c>
      <c r="M27" s="137">
        <v>16.006</v>
      </c>
    </row>
    <row r="28" spans="1:33" ht="15.75" customHeight="1" x14ac:dyDescent="0.2">
      <c r="A28" s="159">
        <v>19</v>
      </c>
      <c r="B28" s="122" t="s">
        <v>816</v>
      </c>
      <c r="C28" s="137"/>
      <c r="D28" s="137"/>
      <c r="E28" s="137">
        <v>0.52800000000000002</v>
      </c>
      <c r="F28" s="137">
        <v>3.5760000000000001</v>
      </c>
      <c r="G28" s="137">
        <v>6.1139999999999999</v>
      </c>
      <c r="H28" s="137">
        <v>7.32</v>
      </c>
      <c r="I28" s="137">
        <v>15.866</v>
      </c>
      <c r="J28" s="137">
        <v>17.137</v>
      </c>
      <c r="K28" s="137">
        <v>17.806000000000001</v>
      </c>
      <c r="L28" s="137">
        <v>20.779</v>
      </c>
      <c r="M28" s="137">
        <v>23.803000000000001</v>
      </c>
      <c r="N28" s="129"/>
      <c r="O28" s="129"/>
      <c r="P28" s="129"/>
      <c r="Q28" s="129"/>
      <c r="R28" s="129"/>
      <c r="S28" s="129"/>
      <c r="T28" s="129"/>
      <c r="U28" s="129"/>
      <c r="V28" s="129"/>
      <c r="W28" s="129"/>
      <c r="X28" s="129"/>
      <c r="Y28" s="129"/>
      <c r="Z28" s="129"/>
      <c r="AA28" s="129"/>
      <c r="AB28" s="129"/>
      <c r="AC28" s="129"/>
      <c r="AD28" s="129"/>
      <c r="AE28" s="129"/>
      <c r="AF28" s="129"/>
      <c r="AG28" s="129"/>
    </row>
    <row r="29" spans="1:33" ht="15.75" customHeight="1" x14ac:dyDescent="0.2">
      <c r="A29" s="159">
        <v>20</v>
      </c>
      <c r="B29" s="122" t="s">
        <v>809</v>
      </c>
      <c r="C29" s="137">
        <v>0.751</v>
      </c>
      <c r="D29" s="137">
        <v>0.9</v>
      </c>
      <c r="E29" s="137">
        <v>0.76900000000000002</v>
      </c>
      <c r="F29" s="137">
        <v>3.149</v>
      </c>
      <c r="G29" s="137">
        <v>6.2050000000000001</v>
      </c>
      <c r="H29" s="137">
        <v>7.1109999999999998</v>
      </c>
      <c r="I29" s="137">
        <v>11.218999999999999</v>
      </c>
      <c r="J29" s="137">
        <v>21.193000000000001</v>
      </c>
      <c r="K29" s="137">
        <v>26.8</v>
      </c>
      <c r="L29" s="137">
        <v>34.933999999999997</v>
      </c>
      <c r="M29" s="137">
        <v>39.802999999999997</v>
      </c>
    </row>
    <row r="30" spans="1:33" ht="15.75" customHeight="1" x14ac:dyDescent="0.2">
      <c r="A30" s="158" t="s">
        <v>1026</v>
      </c>
      <c r="B30" s="154" t="s">
        <v>817</v>
      </c>
      <c r="C30" s="136">
        <f>SUM(C31:C39)</f>
        <v>5.6740000000000004</v>
      </c>
      <c r="D30" s="136">
        <f t="shared" ref="D30:M30" si="3">SUM(D31:D39)</f>
        <v>9.6</v>
      </c>
      <c r="E30" s="136">
        <f t="shared" si="3"/>
        <v>8.1790000000000003</v>
      </c>
      <c r="F30" s="136">
        <f>SUM(F31:F39)</f>
        <v>19.467999999999996</v>
      </c>
      <c r="G30" s="136">
        <f t="shared" si="3"/>
        <v>34.658999999999999</v>
      </c>
      <c r="H30" s="136">
        <f t="shared" si="3"/>
        <v>44.86999999999999</v>
      </c>
      <c r="I30" s="136">
        <f t="shared" si="3"/>
        <v>70.22399999999999</v>
      </c>
      <c r="J30" s="136">
        <f t="shared" si="3"/>
        <v>92.046999999999997</v>
      </c>
      <c r="K30" s="136">
        <f t="shared" si="3"/>
        <v>104.53699999999998</v>
      </c>
      <c r="L30" s="136">
        <f t="shared" si="3"/>
        <v>134.55800000000002</v>
      </c>
      <c r="M30" s="136">
        <f t="shared" si="3"/>
        <v>162.22499999999999</v>
      </c>
    </row>
    <row r="31" spans="1:33" ht="15.75" customHeight="1" x14ac:dyDescent="0.2">
      <c r="A31" s="159">
        <v>21</v>
      </c>
      <c r="B31" s="122" t="s">
        <v>818</v>
      </c>
      <c r="C31" s="137">
        <v>0.89100000000000001</v>
      </c>
      <c r="D31" s="137">
        <v>1.3</v>
      </c>
      <c r="E31" s="137">
        <v>1.101</v>
      </c>
      <c r="F31" s="137">
        <v>3.3149999999999999</v>
      </c>
      <c r="G31" s="137">
        <v>6.9160000000000004</v>
      </c>
      <c r="H31" s="137">
        <v>8.7240000000000002</v>
      </c>
      <c r="I31" s="137">
        <v>8.3970000000000002</v>
      </c>
      <c r="J31" s="137">
        <v>13.281000000000001</v>
      </c>
      <c r="K31" s="137">
        <v>16.565999999999999</v>
      </c>
      <c r="L31" s="137">
        <v>21.260999999999999</v>
      </c>
      <c r="M31" s="137">
        <v>26.754000000000001</v>
      </c>
    </row>
    <row r="32" spans="1:33" ht="15.75" customHeight="1" x14ac:dyDescent="0.2">
      <c r="A32" s="159">
        <v>22</v>
      </c>
      <c r="B32" s="122" t="s">
        <v>819</v>
      </c>
      <c r="C32" s="137">
        <v>0.79100000000000004</v>
      </c>
      <c r="D32" s="137">
        <v>1.2</v>
      </c>
      <c r="E32" s="137">
        <v>0.995</v>
      </c>
      <c r="F32" s="137">
        <v>2.0619999999999998</v>
      </c>
      <c r="G32" s="137">
        <v>3.028</v>
      </c>
      <c r="H32" s="137">
        <v>5.0250000000000004</v>
      </c>
      <c r="I32" s="137">
        <v>9.0779999999999994</v>
      </c>
      <c r="J32" s="137">
        <v>10.839</v>
      </c>
      <c r="K32" s="137">
        <v>12.15</v>
      </c>
      <c r="L32" s="137">
        <v>15.141999999999999</v>
      </c>
      <c r="M32" s="137">
        <v>17.791</v>
      </c>
    </row>
    <row r="33" spans="1:14" ht="15.75" customHeight="1" x14ac:dyDescent="0.2">
      <c r="A33" s="159">
        <v>23</v>
      </c>
      <c r="B33" s="122" t="s">
        <v>820</v>
      </c>
      <c r="C33" s="137">
        <v>1.0149999999999999</v>
      </c>
      <c r="D33" s="137">
        <v>1.3</v>
      </c>
      <c r="E33" s="137">
        <v>1.115</v>
      </c>
      <c r="F33" s="137">
        <v>2.601</v>
      </c>
      <c r="G33" s="137">
        <v>4.1559999999999997</v>
      </c>
      <c r="H33" s="137">
        <v>5.0549999999999997</v>
      </c>
      <c r="I33" s="137">
        <v>11.939</v>
      </c>
      <c r="J33" s="137">
        <v>13.356999999999999</v>
      </c>
      <c r="K33" s="137">
        <v>14.026999999999999</v>
      </c>
      <c r="L33" s="137">
        <v>17.321000000000002</v>
      </c>
      <c r="M33" s="137">
        <v>20.536000000000001</v>
      </c>
    </row>
    <row r="34" spans="1:14" ht="15.75" customHeight="1" x14ac:dyDescent="0.2">
      <c r="A34" s="159">
        <v>24</v>
      </c>
      <c r="B34" s="122" t="s">
        <v>821</v>
      </c>
      <c r="C34" s="137">
        <v>0.27500000000000002</v>
      </c>
      <c r="D34" s="137">
        <v>0.7</v>
      </c>
      <c r="E34" s="137">
        <v>0.628</v>
      </c>
      <c r="F34" s="137">
        <v>1.5760000000000001</v>
      </c>
      <c r="G34" s="137">
        <v>3.593</v>
      </c>
      <c r="H34" s="137">
        <v>3.718</v>
      </c>
      <c r="I34" s="137">
        <v>7.6070000000000002</v>
      </c>
      <c r="J34" s="137">
        <v>10.904</v>
      </c>
      <c r="K34" s="137">
        <v>13.36</v>
      </c>
      <c r="L34" s="137">
        <v>17.100000000000001</v>
      </c>
      <c r="M34" s="137">
        <v>20.48</v>
      </c>
    </row>
    <row r="35" spans="1:14" ht="15.75" customHeight="1" x14ac:dyDescent="0.2">
      <c r="A35" s="159">
        <v>25</v>
      </c>
      <c r="B35" s="122" t="s">
        <v>822</v>
      </c>
      <c r="C35" s="137">
        <v>0.66600000000000004</v>
      </c>
      <c r="D35" s="137">
        <v>1.5</v>
      </c>
      <c r="E35" s="137">
        <v>1.268</v>
      </c>
      <c r="F35" s="137">
        <v>2.4980000000000002</v>
      </c>
      <c r="G35" s="137">
        <v>4.1500000000000004</v>
      </c>
      <c r="H35" s="137">
        <v>4.319</v>
      </c>
      <c r="I35" s="137">
        <v>6.97</v>
      </c>
      <c r="J35" s="137">
        <v>9.4359999999999999</v>
      </c>
      <c r="K35" s="137">
        <v>10.484999999999999</v>
      </c>
      <c r="L35" s="137">
        <v>14.555999999999999</v>
      </c>
      <c r="M35" s="137">
        <v>18.172999999999998</v>
      </c>
    </row>
    <row r="36" spans="1:14" ht="15.75" customHeight="1" x14ac:dyDescent="0.2">
      <c r="A36" s="159">
        <v>26</v>
      </c>
      <c r="B36" s="122" t="s">
        <v>823</v>
      </c>
      <c r="C36" s="137">
        <v>0.53700000000000003</v>
      </c>
      <c r="D36" s="137">
        <v>1</v>
      </c>
      <c r="E36" s="137">
        <v>0.82399999999999995</v>
      </c>
      <c r="F36" s="137">
        <v>2.5129999999999999</v>
      </c>
      <c r="G36" s="137">
        <v>3.0819999999999999</v>
      </c>
      <c r="H36" s="137">
        <v>5.9189999999999996</v>
      </c>
      <c r="I36" s="137">
        <v>8.8829999999999991</v>
      </c>
      <c r="J36" s="137">
        <v>10.872999999999999</v>
      </c>
      <c r="K36" s="137">
        <v>12.053000000000001</v>
      </c>
      <c r="L36" s="137">
        <v>15.129</v>
      </c>
      <c r="M36" s="137">
        <v>17.652999999999999</v>
      </c>
    </row>
    <row r="37" spans="1:14" ht="15.75" customHeight="1" x14ac:dyDescent="0.2">
      <c r="A37" s="159">
        <v>27</v>
      </c>
      <c r="B37" s="122" t="s">
        <v>824</v>
      </c>
      <c r="C37" s="137">
        <v>0.72599999999999998</v>
      </c>
      <c r="D37" s="137">
        <v>1.1000000000000001</v>
      </c>
      <c r="E37" s="137">
        <v>0.97</v>
      </c>
      <c r="F37" s="137">
        <v>1.9950000000000001</v>
      </c>
      <c r="G37" s="137">
        <v>4.077</v>
      </c>
      <c r="H37" s="137">
        <v>4.9640000000000004</v>
      </c>
      <c r="I37" s="137">
        <v>8.0370000000000008</v>
      </c>
      <c r="J37" s="137">
        <v>10.215</v>
      </c>
      <c r="K37" s="137">
        <v>10.36</v>
      </c>
      <c r="L37" s="137">
        <v>12.779</v>
      </c>
      <c r="M37" s="137">
        <v>15.696</v>
      </c>
    </row>
    <row r="38" spans="1:14" ht="15.75" customHeight="1" x14ac:dyDescent="0.2">
      <c r="A38" s="159">
        <v>28</v>
      </c>
      <c r="B38" s="122" t="s">
        <v>825</v>
      </c>
      <c r="C38" s="137">
        <v>0.33900000000000002</v>
      </c>
      <c r="D38" s="137">
        <v>0.7</v>
      </c>
      <c r="E38" s="137">
        <v>0.62</v>
      </c>
      <c r="F38" s="137">
        <v>1.5369999999999999</v>
      </c>
      <c r="G38" s="137">
        <v>2.8250000000000002</v>
      </c>
      <c r="H38" s="137">
        <v>3.7909999999999999</v>
      </c>
      <c r="I38" s="137">
        <v>4.0629999999999997</v>
      </c>
      <c r="J38" s="137">
        <v>6.6120000000000001</v>
      </c>
      <c r="K38" s="137">
        <v>7.5970000000000004</v>
      </c>
      <c r="L38" s="137">
        <v>10.673999999999999</v>
      </c>
      <c r="M38" s="137">
        <v>12.704000000000001</v>
      </c>
      <c r="N38" s="122"/>
    </row>
    <row r="39" spans="1:14" ht="15.75" customHeight="1" x14ac:dyDescent="0.2">
      <c r="A39" s="159">
        <v>29</v>
      </c>
      <c r="B39" s="122" t="s">
        <v>826</v>
      </c>
      <c r="C39" s="137">
        <v>0.434</v>
      </c>
      <c r="D39" s="137">
        <v>0.8</v>
      </c>
      <c r="E39" s="137">
        <v>0.65800000000000003</v>
      </c>
      <c r="F39" s="137">
        <v>1.371</v>
      </c>
      <c r="G39" s="137">
        <v>2.8319999999999999</v>
      </c>
      <c r="H39" s="137">
        <v>3.355</v>
      </c>
      <c r="I39" s="137">
        <v>5.25</v>
      </c>
      <c r="J39" s="137">
        <v>6.53</v>
      </c>
      <c r="K39" s="137">
        <v>7.9390000000000001</v>
      </c>
      <c r="L39" s="137">
        <v>10.596</v>
      </c>
      <c r="M39" s="137">
        <v>12.438000000000001</v>
      </c>
      <c r="N39" s="122"/>
    </row>
    <row r="40" spans="1:14" ht="15.75" customHeight="1" x14ac:dyDescent="0.2">
      <c r="A40" s="158" t="s">
        <v>1027</v>
      </c>
      <c r="B40" s="154" t="s">
        <v>827</v>
      </c>
      <c r="C40" s="136">
        <f>SUM(C41:C46)</f>
        <v>3.3490000000000002</v>
      </c>
      <c r="D40" s="136">
        <f t="shared" ref="D40:L40" si="4">SUM(D41:D46)</f>
        <v>5.8</v>
      </c>
      <c r="E40" s="136">
        <f t="shared" si="4"/>
        <v>4.8849999999999998</v>
      </c>
      <c r="F40" s="136">
        <f>SUM(F41:F46)</f>
        <v>15.273999999999999</v>
      </c>
      <c r="G40" s="136">
        <f t="shared" si="4"/>
        <v>28.291999999999998</v>
      </c>
      <c r="H40" s="136">
        <f t="shared" si="4"/>
        <v>34.75</v>
      </c>
      <c r="I40" s="136">
        <f t="shared" si="4"/>
        <v>48.305</v>
      </c>
      <c r="J40" s="136">
        <f t="shared" si="4"/>
        <v>61.913000000000004</v>
      </c>
      <c r="K40" s="136">
        <f t="shared" si="4"/>
        <v>73.141999999999996</v>
      </c>
      <c r="L40" s="136">
        <f t="shared" si="4"/>
        <v>93.087000000000003</v>
      </c>
      <c r="M40" s="136">
        <f>SUM(M41:M46)</f>
        <v>112.72800000000001</v>
      </c>
      <c r="N40" s="122"/>
    </row>
    <row r="41" spans="1:14" ht="15.75" customHeight="1" x14ac:dyDescent="0.2">
      <c r="A41" s="159">
        <v>30</v>
      </c>
      <c r="B41" s="122" t="s">
        <v>828</v>
      </c>
      <c r="C41" s="137">
        <v>0.34799999999999998</v>
      </c>
      <c r="D41" s="137">
        <v>0.7</v>
      </c>
      <c r="E41" s="137">
        <v>0.61199999999999999</v>
      </c>
      <c r="F41" s="137">
        <v>2.4969999999999999</v>
      </c>
      <c r="G41" s="137">
        <v>5.2489999999999997</v>
      </c>
      <c r="H41" s="137">
        <v>6.2160000000000002</v>
      </c>
      <c r="I41" s="137">
        <v>8.2029999999999994</v>
      </c>
      <c r="J41" s="137">
        <v>10.746</v>
      </c>
      <c r="K41" s="137">
        <v>12.564</v>
      </c>
      <c r="L41" s="137">
        <v>16.027999999999999</v>
      </c>
      <c r="M41" s="137">
        <v>18.815000000000001</v>
      </c>
    </row>
    <row r="42" spans="1:14" ht="15.75" customHeight="1" x14ac:dyDescent="0.2">
      <c r="A42" s="159">
        <v>31</v>
      </c>
      <c r="B42" s="122" t="s">
        <v>829</v>
      </c>
      <c r="C42" s="137">
        <v>1.1870000000000001</v>
      </c>
      <c r="D42" s="137">
        <v>1.5</v>
      </c>
      <c r="E42" s="137">
        <v>1.2430000000000001</v>
      </c>
      <c r="F42" s="137">
        <v>3.6829999999999998</v>
      </c>
      <c r="G42" s="137">
        <v>5.9059999999999997</v>
      </c>
      <c r="H42" s="137">
        <v>8.66</v>
      </c>
      <c r="I42" s="137">
        <v>10.666</v>
      </c>
      <c r="J42" s="137">
        <v>12.195</v>
      </c>
      <c r="K42" s="137">
        <v>13.978</v>
      </c>
      <c r="L42" s="137">
        <v>17.262</v>
      </c>
      <c r="M42" s="137">
        <v>20.55</v>
      </c>
    </row>
    <row r="43" spans="1:14" ht="15.75" customHeight="1" thickBot="1" x14ac:dyDescent="0.25">
      <c r="A43" s="159">
        <v>32</v>
      </c>
      <c r="B43" s="122" t="s">
        <v>827</v>
      </c>
      <c r="C43" s="137">
        <v>0.76500000000000001</v>
      </c>
      <c r="D43" s="137">
        <v>1</v>
      </c>
      <c r="E43" s="137">
        <v>0.84899999999999998</v>
      </c>
      <c r="F43" s="137">
        <v>3.7930000000000001</v>
      </c>
      <c r="G43" s="137">
        <v>7.3440000000000003</v>
      </c>
      <c r="H43" s="137">
        <v>8.74</v>
      </c>
      <c r="I43" s="137">
        <v>11.756</v>
      </c>
      <c r="J43" s="137">
        <v>16.834</v>
      </c>
      <c r="K43" s="137">
        <v>20.869</v>
      </c>
      <c r="L43" s="137">
        <v>27.425999999999998</v>
      </c>
      <c r="M43" s="137">
        <v>33.540999999999997</v>
      </c>
      <c r="N43" s="151"/>
    </row>
    <row r="44" spans="1:14" ht="15.75" customHeight="1" x14ac:dyDescent="0.2">
      <c r="A44" s="159">
        <v>33</v>
      </c>
      <c r="B44" s="122" t="s">
        <v>830</v>
      </c>
      <c r="C44" s="137">
        <v>0.46700000000000003</v>
      </c>
      <c r="D44" s="137">
        <v>1</v>
      </c>
      <c r="E44" s="137">
        <v>0.83299999999999996</v>
      </c>
      <c r="F44" s="137">
        <v>2.423</v>
      </c>
      <c r="G44" s="137">
        <v>4.0350000000000001</v>
      </c>
      <c r="H44" s="137">
        <v>4.6639999999999997</v>
      </c>
      <c r="I44" s="137">
        <v>6</v>
      </c>
      <c r="J44" s="137">
        <v>7.806</v>
      </c>
      <c r="K44" s="137">
        <v>8.8729999999999993</v>
      </c>
      <c r="L44" s="137">
        <v>11.388</v>
      </c>
      <c r="M44" s="137">
        <v>13.926</v>
      </c>
    </row>
    <row r="45" spans="1:14" ht="15.75" customHeight="1" x14ac:dyDescent="0.2">
      <c r="A45" s="159">
        <v>34</v>
      </c>
      <c r="B45" s="122" t="s">
        <v>831</v>
      </c>
      <c r="C45" s="137">
        <v>0.25800000000000001</v>
      </c>
      <c r="D45" s="137">
        <v>0.8</v>
      </c>
      <c r="E45" s="137">
        <v>0.72499999999999998</v>
      </c>
      <c r="F45" s="137">
        <v>1.504</v>
      </c>
      <c r="G45" s="137">
        <v>2.726</v>
      </c>
      <c r="H45" s="137">
        <v>3.3570000000000002</v>
      </c>
      <c r="I45" s="137">
        <v>5.8259999999999996</v>
      </c>
      <c r="J45" s="137">
        <v>7.33</v>
      </c>
      <c r="K45" s="137">
        <v>8.7840000000000007</v>
      </c>
      <c r="L45" s="137">
        <v>10.647</v>
      </c>
      <c r="M45" s="137">
        <v>12.861000000000001</v>
      </c>
    </row>
    <row r="46" spans="1:14" ht="15.75" customHeight="1" x14ac:dyDescent="0.2">
      <c r="A46" s="159">
        <v>35</v>
      </c>
      <c r="B46" s="122" t="s">
        <v>832</v>
      </c>
      <c r="C46" s="137">
        <v>0.32400000000000001</v>
      </c>
      <c r="D46" s="137">
        <v>0.8</v>
      </c>
      <c r="E46" s="137">
        <v>0.623</v>
      </c>
      <c r="F46" s="137">
        <v>1.3740000000000001</v>
      </c>
      <c r="G46" s="137">
        <v>3.032</v>
      </c>
      <c r="H46" s="137">
        <v>3.113</v>
      </c>
      <c r="I46" s="137">
        <v>5.8540000000000001</v>
      </c>
      <c r="J46" s="137">
        <v>7.0019999999999998</v>
      </c>
      <c r="K46" s="137">
        <v>8.0739999999999998</v>
      </c>
      <c r="L46" s="137">
        <v>10.336</v>
      </c>
      <c r="M46" s="137">
        <v>13.035</v>
      </c>
    </row>
    <row r="47" spans="1:14" s="128" customFormat="1" ht="15.75" customHeight="1" x14ac:dyDescent="0.2">
      <c r="A47" s="164" t="s">
        <v>1028</v>
      </c>
      <c r="B47" s="165" t="s">
        <v>833</v>
      </c>
      <c r="C47" s="166">
        <f>SUM(C48:C60)</f>
        <v>11.388000000000002</v>
      </c>
      <c r="D47" s="166">
        <f t="shared" ref="D47:M47" si="5">SUM(D48:D60)</f>
        <v>15.100000000000001</v>
      </c>
      <c r="E47" s="166">
        <f t="shared" si="5"/>
        <v>16.193999999999999</v>
      </c>
      <c r="F47" s="166">
        <f>SUM(F48:F60)</f>
        <v>30.271000000000001</v>
      </c>
      <c r="G47" s="166">
        <f t="shared" si="5"/>
        <v>55.352000000000011</v>
      </c>
      <c r="H47" s="166">
        <f t="shared" si="5"/>
        <v>72.805000000000007</v>
      </c>
      <c r="I47" s="166">
        <f t="shared" si="5"/>
        <v>98.143000000000001</v>
      </c>
      <c r="J47" s="166">
        <f t="shared" si="5"/>
        <v>128.69900000000001</v>
      </c>
      <c r="K47" s="166">
        <f t="shared" si="5"/>
        <v>150.44200000000001</v>
      </c>
      <c r="L47" s="166">
        <f t="shared" si="5"/>
        <v>193.03</v>
      </c>
      <c r="M47" s="166">
        <f t="shared" si="5"/>
        <v>226.82999999999998</v>
      </c>
    </row>
    <row r="48" spans="1:14" ht="15.75" customHeight="1" x14ac:dyDescent="0.2">
      <c r="A48" s="159">
        <v>36</v>
      </c>
      <c r="B48" s="122" t="s">
        <v>834</v>
      </c>
      <c r="C48" s="137">
        <v>0.75800000000000001</v>
      </c>
      <c r="D48" s="137">
        <v>1</v>
      </c>
      <c r="E48" s="137">
        <v>0.90100000000000002</v>
      </c>
      <c r="F48" s="137">
        <v>1.1870000000000001</v>
      </c>
      <c r="G48" s="137">
        <v>2.0939999999999999</v>
      </c>
      <c r="H48" s="137">
        <v>3.427</v>
      </c>
      <c r="I48" s="137">
        <v>5.1920000000000002</v>
      </c>
      <c r="J48" s="137">
        <v>6.524</v>
      </c>
      <c r="K48" s="137">
        <v>8.4369999999999994</v>
      </c>
      <c r="L48" s="137">
        <v>10.932</v>
      </c>
      <c r="M48" s="137">
        <v>13.131</v>
      </c>
    </row>
    <row r="49" spans="1:13" ht="15.75" customHeight="1" x14ac:dyDescent="0.2">
      <c r="A49" s="159">
        <v>37</v>
      </c>
      <c r="B49" s="122" t="s">
        <v>835</v>
      </c>
      <c r="C49" s="137">
        <v>0.78900000000000003</v>
      </c>
      <c r="D49" s="137">
        <v>0.9</v>
      </c>
      <c r="E49" s="137">
        <v>1.012</v>
      </c>
      <c r="F49" s="137">
        <v>1.3080000000000001</v>
      </c>
      <c r="G49" s="137">
        <v>2.7250000000000001</v>
      </c>
      <c r="H49" s="137">
        <v>3.383</v>
      </c>
      <c r="I49" s="137">
        <v>5.0789999999999997</v>
      </c>
      <c r="J49" s="137">
        <v>6.7880000000000003</v>
      </c>
      <c r="K49" s="137">
        <v>7.8920000000000003</v>
      </c>
      <c r="L49" s="137">
        <v>10.731</v>
      </c>
      <c r="M49" s="137">
        <v>12.377000000000001</v>
      </c>
    </row>
    <row r="50" spans="1:13" ht="15.75" customHeight="1" x14ac:dyDescent="0.2">
      <c r="A50" s="159">
        <v>38</v>
      </c>
      <c r="B50" s="122" t="s">
        <v>836</v>
      </c>
      <c r="C50" s="137">
        <v>0.85499999999999998</v>
      </c>
      <c r="D50" s="137">
        <v>1.1000000000000001</v>
      </c>
      <c r="E50" s="137">
        <v>1.2</v>
      </c>
      <c r="F50" s="137">
        <v>1.3839999999999999</v>
      </c>
      <c r="G50" s="137">
        <v>2.7770000000000001</v>
      </c>
      <c r="H50" s="137">
        <v>3.58</v>
      </c>
      <c r="I50" s="137">
        <v>4.9710000000000001</v>
      </c>
      <c r="J50" s="137">
        <v>6.3319999999999999</v>
      </c>
      <c r="K50" s="137">
        <v>8.9849999999999994</v>
      </c>
      <c r="L50" s="137">
        <v>11.647</v>
      </c>
      <c r="M50" s="137">
        <v>13.496</v>
      </c>
    </row>
    <row r="51" spans="1:13" ht="15.75" customHeight="1" x14ac:dyDescent="0.2">
      <c r="A51" s="159">
        <v>39</v>
      </c>
      <c r="B51" s="122" t="s">
        <v>837</v>
      </c>
      <c r="C51" s="137">
        <v>1.1619999999999999</v>
      </c>
      <c r="D51" s="137">
        <v>1.1000000000000001</v>
      </c>
      <c r="E51" s="137">
        <v>1.194</v>
      </c>
      <c r="F51" s="137">
        <v>1.538</v>
      </c>
      <c r="G51" s="137">
        <v>3.18</v>
      </c>
      <c r="H51" s="137">
        <v>3.6669999999999998</v>
      </c>
      <c r="I51" s="137">
        <v>5.7859999999999996</v>
      </c>
      <c r="J51" s="137">
        <v>7.7050000000000001</v>
      </c>
      <c r="K51" s="137">
        <v>8.7810000000000006</v>
      </c>
      <c r="L51" s="137">
        <v>11.204000000000001</v>
      </c>
      <c r="M51" s="137">
        <v>13.414</v>
      </c>
    </row>
    <row r="52" spans="1:13" ht="15.75" customHeight="1" x14ac:dyDescent="0.2">
      <c r="A52" s="159">
        <v>40</v>
      </c>
      <c r="B52" s="122" t="s">
        <v>838</v>
      </c>
      <c r="C52" s="137">
        <v>1.079</v>
      </c>
      <c r="D52" s="137">
        <v>1.3</v>
      </c>
      <c r="E52" s="137">
        <v>0.89300000000000002</v>
      </c>
      <c r="F52" s="137">
        <v>3.456</v>
      </c>
      <c r="G52" s="137">
        <v>5.8029999999999999</v>
      </c>
      <c r="H52" s="137">
        <v>7.4029999999999996</v>
      </c>
      <c r="I52" s="137">
        <v>9.2119999999999997</v>
      </c>
      <c r="J52" s="137">
        <v>11.292999999999999</v>
      </c>
      <c r="K52" s="137">
        <v>12.792</v>
      </c>
      <c r="L52" s="137">
        <v>16.207000000000001</v>
      </c>
      <c r="M52" s="137">
        <v>20.312999999999999</v>
      </c>
    </row>
    <row r="53" spans="1:13" ht="15.75" customHeight="1" x14ac:dyDescent="0.2">
      <c r="A53" s="159">
        <v>41</v>
      </c>
      <c r="B53" s="122" t="s">
        <v>839</v>
      </c>
      <c r="C53" s="137">
        <v>0.68899999999999995</v>
      </c>
      <c r="D53" s="137">
        <v>1.1000000000000001</v>
      </c>
      <c r="E53" s="137">
        <v>1.306</v>
      </c>
      <c r="F53" s="137">
        <v>1.9950000000000001</v>
      </c>
      <c r="G53" s="137">
        <v>3.4860000000000002</v>
      </c>
      <c r="H53" s="137">
        <v>5.3869999999999996</v>
      </c>
      <c r="I53" s="137">
        <v>10.3</v>
      </c>
      <c r="J53" s="137">
        <v>11.816000000000001</v>
      </c>
      <c r="K53" s="137">
        <v>12.9</v>
      </c>
      <c r="L53" s="137">
        <v>16.059000000000001</v>
      </c>
      <c r="M53" s="137">
        <v>18.18</v>
      </c>
    </row>
    <row r="54" spans="1:13" ht="15.75" customHeight="1" x14ac:dyDescent="0.2">
      <c r="A54" s="159">
        <v>42</v>
      </c>
      <c r="B54" s="122" t="s">
        <v>840</v>
      </c>
      <c r="C54" s="137">
        <v>0.42799999999999999</v>
      </c>
      <c r="D54" s="137">
        <v>0.9</v>
      </c>
      <c r="E54" s="137">
        <v>1.78</v>
      </c>
      <c r="F54" s="137">
        <v>2.5920000000000001</v>
      </c>
      <c r="G54" s="137">
        <v>5.5780000000000003</v>
      </c>
      <c r="H54" s="137">
        <v>6.7859999999999996</v>
      </c>
      <c r="I54" s="137">
        <v>8.8539999999999992</v>
      </c>
      <c r="J54" s="137">
        <v>10.287000000000001</v>
      </c>
      <c r="K54" s="137">
        <v>11.119</v>
      </c>
      <c r="L54" s="137">
        <v>14.321</v>
      </c>
      <c r="M54" s="137">
        <v>16.617000000000001</v>
      </c>
    </row>
    <row r="55" spans="1:13" ht="15.75" customHeight="1" x14ac:dyDescent="0.2">
      <c r="A55" s="159">
        <v>43</v>
      </c>
      <c r="B55" s="122" t="s">
        <v>841</v>
      </c>
      <c r="C55" s="137">
        <v>0.42099999999999999</v>
      </c>
      <c r="D55" s="137">
        <v>0.7</v>
      </c>
      <c r="E55" s="137">
        <v>1.446</v>
      </c>
      <c r="F55" s="137">
        <v>1.895</v>
      </c>
      <c r="G55" s="137">
        <v>3.5070000000000001</v>
      </c>
      <c r="H55" s="137">
        <v>5.008</v>
      </c>
      <c r="I55" s="137">
        <v>5.12</v>
      </c>
      <c r="J55" s="137">
        <v>7.3620000000000001</v>
      </c>
      <c r="K55" s="137">
        <v>8.6180000000000003</v>
      </c>
      <c r="L55" s="137">
        <v>11.092000000000001</v>
      </c>
      <c r="M55" s="137">
        <v>14.53</v>
      </c>
    </row>
    <row r="56" spans="1:13" ht="15.75" customHeight="1" x14ac:dyDescent="0.2">
      <c r="A56" s="159">
        <v>44</v>
      </c>
      <c r="B56" s="122" t="s">
        <v>833</v>
      </c>
      <c r="C56" s="137">
        <v>1.0009999999999999</v>
      </c>
      <c r="D56" s="137">
        <v>1.3</v>
      </c>
      <c r="E56" s="137">
        <v>0.82199999999999995</v>
      </c>
      <c r="F56" s="137">
        <v>4.7590000000000003</v>
      </c>
      <c r="G56" s="137">
        <v>8.44</v>
      </c>
      <c r="H56" s="137">
        <v>10.885</v>
      </c>
      <c r="I56" s="137">
        <v>13.183</v>
      </c>
      <c r="J56" s="137">
        <v>20.84</v>
      </c>
      <c r="K56" s="137">
        <v>25.68</v>
      </c>
      <c r="L56" s="137">
        <v>33.502000000000002</v>
      </c>
      <c r="M56" s="137">
        <v>38.192</v>
      </c>
    </row>
    <row r="57" spans="1:13" ht="15.75" customHeight="1" x14ac:dyDescent="0.2">
      <c r="A57" s="159">
        <v>45</v>
      </c>
      <c r="B57" s="122" t="s">
        <v>842</v>
      </c>
      <c r="C57" s="137">
        <v>0.63900000000000001</v>
      </c>
      <c r="D57" s="137">
        <v>0.9</v>
      </c>
      <c r="E57" s="137">
        <v>1.196</v>
      </c>
      <c r="F57" s="137">
        <v>2.0179999999999998</v>
      </c>
      <c r="G57" s="137">
        <v>3.1389999999999998</v>
      </c>
      <c r="H57" s="137">
        <v>4.9909999999999997</v>
      </c>
      <c r="I57" s="137">
        <v>5.9710000000000001</v>
      </c>
      <c r="J57" s="137">
        <v>7.5380000000000003</v>
      </c>
      <c r="K57" s="137">
        <v>7.9610000000000003</v>
      </c>
      <c r="L57" s="137">
        <v>10.37</v>
      </c>
      <c r="M57" s="137">
        <v>12.141</v>
      </c>
    </row>
    <row r="58" spans="1:13" ht="15.75" customHeight="1" x14ac:dyDescent="0.2">
      <c r="A58" s="159">
        <v>46</v>
      </c>
      <c r="B58" s="122" t="s">
        <v>843</v>
      </c>
      <c r="C58" s="137">
        <v>1.2829999999999999</v>
      </c>
      <c r="D58" s="137">
        <v>1.6</v>
      </c>
      <c r="E58" s="137">
        <v>1.2150000000000001</v>
      </c>
      <c r="F58" s="137">
        <v>2.286</v>
      </c>
      <c r="G58" s="137">
        <v>3.7919999999999998</v>
      </c>
      <c r="H58" s="137">
        <v>4.6349999999999998</v>
      </c>
      <c r="I58" s="137">
        <v>7.1</v>
      </c>
      <c r="J58" s="137">
        <v>10.474</v>
      </c>
      <c r="K58" s="137">
        <v>11.326000000000001</v>
      </c>
      <c r="L58" s="137">
        <v>13.391999999999999</v>
      </c>
      <c r="M58" s="137">
        <v>15.762</v>
      </c>
    </row>
    <row r="59" spans="1:13" ht="15.75" customHeight="1" x14ac:dyDescent="0.2">
      <c r="A59" s="159">
        <v>47</v>
      </c>
      <c r="B59" s="122" t="s">
        <v>844</v>
      </c>
      <c r="C59" s="137">
        <v>1.351</v>
      </c>
      <c r="D59" s="137">
        <v>1.9</v>
      </c>
      <c r="E59" s="137">
        <v>1.526</v>
      </c>
      <c r="F59" s="137">
        <v>2.9740000000000002</v>
      </c>
      <c r="G59" s="137">
        <v>5.49</v>
      </c>
      <c r="H59" s="137">
        <v>6.73</v>
      </c>
      <c r="I59" s="137">
        <v>8.9480000000000004</v>
      </c>
      <c r="J59" s="137">
        <v>10.68</v>
      </c>
      <c r="K59" s="137">
        <v>12.964</v>
      </c>
      <c r="L59" s="137">
        <v>16.774000000000001</v>
      </c>
      <c r="M59" s="137">
        <v>19.317</v>
      </c>
    </row>
    <row r="60" spans="1:13" ht="15.75" customHeight="1" x14ac:dyDescent="0.2">
      <c r="A60" s="159">
        <v>48</v>
      </c>
      <c r="B60" s="122" t="s">
        <v>845</v>
      </c>
      <c r="C60" s="137">
        <v>0.93300000000000005</v>
      </c>
      <c r="D60" s="137">
        <v>1.3</v>
      </c>
      <c r="E60" s="137">
        <v>1.7030000000000001</v>
      </c>
      <c r="F60" s="137">
        <v>2.879</v>
      </c>
      <c r="G60" s="137">
        <v>5.3410000000000002</v>
      </c>
      <c r="H60" s="137">
        <v>6.923</v>
      </c>
      <c r="I60" s="137">
        <v>8.4269999999999996</v>
      </c>
      <c r="J60" s="137">
        <v>11.06</v>
      </c>
      <c r="K60" s="137">
        <v>12.987</v>
      </c>
      <c r="L60" s="137">
        <v>16.798999999999999</v>
      </c>
      <c r="M60" s="137">
        <v>19.36</v>
      </c>
    </row>
    <row r="61" spans="1:13" ht="15.75" customHeight="1" x14ac:dyDescent="0.2">
      <c r="A61" s="158" t="s">
        <v>1029</v>
      </c>
      <c r="B61" s="154" t="s">
        <v>846</v>
      </c>
      <c r="C61" s="136">
        <f>SUM(C62:C71)</f>
        <v>9.4480000000000004</v>
      </c>
      <c r="D61" s="136">
        <f t="shared" ref="D61:M61" si="6">SUM(D62:D71)</f>
        <v>14.1</v>
      </c>
      <c r="E61" s="136">
        <f t="shared" si="6"/>
        <v>14.350999999999999</v>
      </c>
      <c r="F61" s="136">
        <f>SUM(F62:F71)</f>
        <v>26.868000000000006</v>
      </c>
      <c r="G61" s="136">
        <f t="shared" si="6"/>
        <v>56.080999999999996</v>
      </c>
      <c r="H61" s="136">
        <f t="shared" si="6"/>
        <v>59.731000000000009</v>
      </c>
      <c r="I61" s="136">
        <f t="shared" si="6"/>
        <v>84.993000000000009</v>
      </c>
      <c r="J61" s="136">
        <f t="shared" si="6"/>
        <v>112.40799999999999</v>
      </c>
      <c r="K61" s="136">
        <f t="shared" si="6"/>
        <v>131.83100000000002</v>
      </c>
      <c r="L61" s="136">
        <f t="shared" si="6"/>
        <v>171.56200000000001</v>
      </c>
      <c r="M61" s="136">
        <f t="shared" si="6"/>
        <v>203.982</v>
      </c>
    </row>
    <row r="62" spans="1:13" ht="15.75" customHeight="1" x14ac:dyDescent="0.2">
      <c r="A62" s="160">
        <v>49</v>
      </c>
      <c r="B62" s="157" t="s">
        <v>847</v>
      </c>
      <c r="C62" s="137">
        <v>1.2070000000000001</v>
      </c>
      <c r="D62" s="137">
        <v>1.1000000000000001</v>
      </c>
      <c r="E62" s="137">
        <v>1.3260000000000001</v>
      </c>
      <c r="F62" s="137">
        <v>1.9079999999999999</v>
      </c>
      <c r="G62" s="137">
        <v>4.0330000000000004</v>
      </c>
      <c r="H62" s="137">
        <v>4.548</v>
      </c>
      <c r="I62" s="137">
        <v>5.21</v>
      </c>
      <c r="J62" s="137">
        <v>7.8739999999999997</v>
      </c>
      <c r="K62" s="137">
        <v>9.1929999999999996</v>
      </c>
      <c r="L62" s="137">
        <v>12.074999999999999</v>
      </c>
      <c r="M62" s="137">
        <v>14.869</v>
      </c>
    </row>
    <row r="63" spans="1:13" ht="15.75" customHeight="1" x14ac:dyDescent="0.2">
      <c r="A63" s="160">
        <v>50</v>
      </c>
      <c r="B63" s="157" t="s">
        <v>848</v>
      </c>
      <c r="C63" s="137">
        <v>1.3069999999999999</v>
      </c>
      <c r="D63" s="137">
        <v>1.7</v>
      </c>
      <c r="E63" s="137">
        <v>1.87</v>
      </c>
      <c r="F63" s="137">
        <v>2.8239999999999998</v>
      </c>
      <c r="G63" s="137">
        <v>5.8259999999999996</v>
      </c>
      <c r="H63" s="137">
        <v>6.99</v>
      </c>
      <c r="I63" s="137">
        <v>5.5890000000000004</v>
      </c>
      <c r="J63" s="137">
        <v>8.5079999999999991</v>
      </c>
      <c r="K63" s="137">
        <v>10.313000000000001</v>
      </c>
      <c r="L63" s="137">
        <v>14.278</v>
      </c>
      <c r="M63" s="137">
        <v>17.026</v>
      </c>
    </row>
    <row r="64" spans="1:13" ht="15.75" customHeight="1" x14ac:dyDescent="0.2">
      <c r="A64" s="160">
        <v>51</v>
      </c>
      <c r="B64" s="157" t="s">
        <v>849</v>
      </c>
      <c r="C64" s="137">
        <v>1.01</v>
      </c>
      <c r="D64" s="137">
        <v>1.1000000000000001</v>
      </c>
      <c r="E64" s="137">
        <v>1.202</v>
      </c>
      <c r="F64" s="137">
        <v>1.589</v>
      </c>
      <c r="G64" s="137">
        <v>3.3959999999999999</v>
      </c>
      <c r="H64" s="137">
        <v>3.9020000000000001</v>
      </c>
      <c r="I64" s="137">
        <v>5.7949999999999999</v>
      </c>
      <c r="J64" s="137">
        <v>7.7350000000000003</v>
      </c>
      <c r="K64" s="137">
        <v>8.4079999999999995</v>
      </c>
      <c r="L64" s="137">
        <v>11.843999999999999</v>
      </c>
      <c r="M64" s="137">
        <v>13.91</v>
      </c>
    </row>
    <row r="65" spans="1:13" ht="15.75" customHeight="1" x14ac:dyDescent="0.2">
      <c r="A65" s="160">
        <v>52</v>
      </c>
      <c r="B65" s="157" t="s">
        <v>850</v>
      </c>
      <c r="C65" s="137">
        <v>0.80100000000000005</v>
      </c>
      <c r="D65" s="137">
        <v>1.3</v>
      </c>
      <c r="E65" s="137">
        <v>1.754</v>
      </c>
      <c r="F65" s="137">
        <v>2.29</v>
      </c>
      <c r="G65" s="137">
        <v>7.1950000000000003</v>
      </c>
      <c r="H65" s="137">
        <v>6.0060000000000002</v>
      </c>
      <c r="I65" s="137">
        <v>8.3089999999999993</v>
      </c>
      <c r="J65" s="137">
        <v>9.7089999999999996</v>
      </c>
      <c r="K65" s="137">
        <v>11.891999999999999</v>
      </c>
      <c r="L65" s="137">
        <v>15.566000000000001</v>
      </c>
      <c r="M65" s="137">
        <v>18.297000000000001</v>
      </c>
    </row>
    <row r="66" spans="1:13" ht="15.75" customHeight="1" x14ac:dyDescent="0.2">
      <c r="A66" s="160">
        <v>53</v>
      </c>
      <c r="B66" s="157" t="s">
        <v>851</v>
      </c>
      <c r="C66" s="137">
        <v>1.611</v>
      </c>
      <c r="D66" s="137">
        <v>1.7</v>
      </c>
      <c r="E66" s="137">
        <v>1.6459999999999999</v>
      </c>
      <c r="F66" s="137">
        <v>2.5950000000000002</v>
      </c>
      <c r="G66" s="137">
        <v>4.915</v>
      </c>
      <c r="H66" s="137">
        <v>5.4669999999999996</v>
      </c>
      <c r="I66" s="137">
        <v>6.2110000000000003</v>
      </c>
      <c r="J66" s="137">
        <v>8.0470000000000006</v>
      </c>
      <c r="K66" s="137">
        <v>10.891</v>
      </c>
      <c r="L66" s="137">
        <v>15.837</v>
      </c>
      <c r="M66" s="137">
        <v>19.893999999999998</v>
      </c>
    </row>
    <row r="67" spans="1:13" ht="15.75" customHeight="1" x14ac:dyDescent="0.2">
      <c r="A67" s="160">
        <v>54</v>
      </c>
      <c r="B67" s="157" t="s">
        <v>852</v>
      </c>
      <c r="C67" s="137">
        <v>0.20899999999999999</v>
      </c>
      <c r="D67" s="137">
        <v>1.2</v>
      </c>
      <c r="E67" s="137">
        <v>1.464</v>
      </c>
      <c r="F67" s="137">
        <v>2.52</v>
      </c>
      <c r="G67" s="137">
        <v>4.5419999999999998</v>
      </c>
      <c r="H67" s="137">
        <v>3.6139999999999999</v>
      </c>
      <c r="I67" s="137">
        <v>13.731</v>
      </c>
      <c r="J67" s="137">
        <v>16.838999999999999</v>
      </c>
      <c r="K67" s="137">
        <v>16.155000000000001</v>
      </c>
      <c r="L67" s="137">
        <v>19.14</v>
      </c>
      <c r="M67" s="137">
        <v>21.884</v>
      </c>
    </row>
    <row r="68" spans="1:13" ht="15.75" customHeight="1" x14ac:dyDescent="0.2">
      <c r="A68" s="160">
        <v>55</v>
      </c>
      <c r="B68" s="157" t="s">
        <v>853</v>
      </c>
      <c r="C68" s="137">
        <v>0.42299999999999999</v>
      </c>
      <c r="D68" s="137">
        <v>1</v>
      </c>
      <c r="E68" s="137">
        <v>1.226</v>
      </c>
      <c r="F68" s="137">
        <v>2.282</v>
      </c>
      <c r="G68" s="137">
        <v>4.5940000000000003</v>
      </c>
      <c r="H68" s="137">
        <v>5.2249999999999996</v>
      </c>
      <c r="I68" s="137">
        <v>10.629</v>
      </c>
      <c r="J68" s="137">
        <v>12.097</v>
      </c>
      <c r="K68" s="137">
        <v>13.76</v>
      </c>
      <c r="L68" s="137">
        <v>16.960999999999999</v>
      </c>
      <c r="M68" s="137">
        <v>19.079999999999998</v>
      </c>
    </row>
    <row r="69" spans="1:13" ht="15.75" customHeight="1" x14ac:dyDescent="0.2">
      <c r="A69" s="160">
        <v>56</v>
      </c>
      <c r="B69" s="157" t="s">
        <v>846</v>
      </c>
      <c r="C69" s="137">
        <v>1.2050000000000001</v>
      </c>
      <c r="D69" s="137">
        <v>1.5</v>
      </c>
      <c r="E69" s="137">
        <v>0.96799999999999997</v>
      </c>
      <c r="F69" s="137">
        <v>5.7130000000000001</v>
      </c>
      <c r="G69" s="137">
        <v>10.548999999999999</v>
      </c>
      <c r="H69" s="137">
        <v>12.875</v>
      </c>
      <c r="I69" s="137">
        <v>17.001999999999999</v>
      </c>
      <c r="J69" s="137">
        <v>24.212</v>
      </c>
      <c r="K69" s="137">
        <v>27.35</v>
      </c>
      <c r="L69" s="137">
        <v>34.787999999999997</v>
      </c>
      <c r="M69" s="137">
        <v>41.594000000000001</v>
      </c>
    </row>
    <row r="70" spans="1:13" ht="15.75" customHeight="1" x14ac:dyDescent="0.2">
      <c r="A70" s="160">
        <v>57</v>
      </c>
      <c r="B70" s="157" t="s">
        <v>854</v>
      </c>
      <c r="C70" s="137">
        <v>0.68600000000000005</v>
      </c>
      <c r="D70" s="137">
        <v>1.9</v>
      </c>
      <c r="E70" s="137">
        <v>1.76</v>
      </c>
      <c r="F70" s="137">
        <v>2.306</v>
      </c>
      <c r="G70" s="137">
        <v>6.1319999999999997</v>
      </c>
      <c r="H70" s="137">
        <v>4.3979999999999997</v>
      </c>
      <c r="I70" s="137">
        <v>5.76</v>
      </c>
      <c r="J70" s="137">
        <v>8.1690000000000005</v>
      </c>
      <c r="K70" s="137">
        <v>10.723000000000001</v>
      </c>
      <c r="L70" s="137">
        <v>13.888999999999999</v>
      </c>
      <c r="M70" s="137">
        <v>17.029</v>
      </c>
    </row>
    <row r="71" spans="1:13" ht="15.75" customHeight="1" x14ac:dyDescent="0.2">
      <c r="A71" s="160">
        <v>58</v>
      </c>
      <c r="B71" s="157" t="s">
        <v>855</v>
      </c>
      <c r="C71" s="137">
        <v>0.98899999999999999</v>
      </c>
      <c r="D71" s="137">
        <v>1.6</v>
      </c>
      <c r="E71" s="137">
        <v>1.135</v>
      </c>
      <c r="F71" s="137">
        <v>2.8410000000000002</v>
      </c>
      <c r="G71" s="137">
        <v>4.899</v>
      </c>
      <c r="H71" s="137">
        <v>6.7060000000000004</v>
      </c>
      <c r="I71" s="137">
        <v>6.7569999999999997</v>
      </c>
      <c r="J71" s="137">
        <v>9.218</v>
      </c>
      <c r="K71" s="137">
        <v>13.146000000000001</v>
      </c>
      <c r="L71" s="137">
        <v>17.184000000000001</v>
      </c>
      <c r="M71" s="137">
        <v>20.399000000000001</v>
      </c>
    </row>
    <row r="72" spans="1:13" ht="15.75" customHeight="1" x14ac:dyDescent="0.2">
      <c r="A72" s="158" t="s">
        <v>1030</v>
      </c>
      <c r="B72" s="154" t="s">
        <v>856</v>
      </c>
      <c r="C72" s="136">
        <f>SUM(C73:C85)</f>
        <v>8.2749999999999986</v>
      </c>
      <c r="D72" s="136">
        <f t="shared" ref="D72:M72" si="7">SUM(D73:D85)</f>
        <v>12.849</v>
      </c>
      <c r="E72" s="136">
        <f t="shared" si="7"/>
        <v>10.983000000000001</v>
      </c>
      <c r="F72" s="136">
        <f>SUM(F73:F85)</f>
        <v>39.271999999999998</v>
      </c>
      <c r="G72" s="136">
        <f t="shared" si="7"/>
        <v>83.248999999999995</v>
      </c>
      <c r="H72" s="136">
        <f t="shared" si="7"/>
        <v>94.986000000000004</v>
      </c>
      <c r="I72" s="136">
        <f t="shared" si="7"/>
        <v>130.68099999999998</v>
      </c>
      <c r="J72" s="136">
        <f t="shared" si="7"/>
        <v>164.14699999999999</v>
      </c>
      <c r="K72" s="136">
        <f t="shared" si="7"/>
        <v>192.14499999999998</v>
      </c>
      <c r="L72" s="136">
        <f t="shared" si="7"/>
        <v>245.953</v>
      </c>
      <c r="M72" s="136">
        <f t="shared" si="7"/>
        <v>283.548</v>
      </c>
    </row>
    <row r="73" spans="1:13" ht="15.75" customHeight="1" x14ac:dyDescent="0.2">
      <c r="A73" s="160">
        <v>59</v>
      </c>
      <c r="B73" s="157" t="s">
        <v>857</v>
      </c>
      <c r="C73" s="137">
        <v>0.33100000000000002</v>
      </c>
      <c r="D73" s="137">
        <v>0.70499999999999996</v>
      </c>
      <c r="E73" s="137">
        <v>0.60199999999999998</v>
      </c>
      <c r="F73" s="137">
        <v>2.74</v>
      </c>
      <c r="G73" s="137">
        <v>5.742</v>
      </c>
      <c r="H73" s="137">
        <v>6.8259999999999996</v>
      </c>
      <c r="I73" s="137">
        <v>9.6880000000000006</v>
      </c>
      <c r="J73" s="137">
        <v>11.956</v>
      </c>
      <c r="K73" s="137">
        <v>13.558999999999999</v>
      </c>
      <c r="L73" s="137">
        <v>16.975000000000001</v>
      </c>
      <c r="M73" s="137">
        <v>19.643999999999998</v>
      </c>
    </row>
    <row r="74" spans="1:13" ht="15.75" customHeight="1" x14ac:dyDescent="0.2">
      <c r="A74" s="160">
        <v>60</v>
      </c>
      <c r="B74" s="157" t="s">
        <v>858</v>
      </c>
      <c r="C74" s="137">
        <v>0.318</v>
      </c>
      <c r="D74" s="137">
        <v>0.54700000000000004</v>
      </c>
      <c r="E74" s="137">
        <v>0.46700000000000003</v>
      </c>
      <c r="F74" s="137">
        <v>3.6709999999999998</v>
      </c>
      <c r="G74" s="137">
        <v>7.9210000000000003</v>
      </c>
      <c r="H74" s="137">
        <v>9.5289999999999999</v>
      </c>
      <c r="I74" s="137">
        <v>7.5709999999999997</v>
      </c>
      <c r="J74" s="137">
        <v>9.4949999999999992</v>
      </c>
      <c r="K74" s="137">
        <v>10.9</v>
      </c>
      <c r="L74" s="137">
        <v>13.991</v>
      </c>
      <c r="M74" s="137">
        <v>16.474</v>
      </c>
    </row>
    <row r="75" spans="1:13" ht="15.75" customHeight="1" x14ac:dyDescent="0.2">
      <c r="A75" s="160">
        <v>61</v>
      </c>
      <c r="B75" s="157" t="s">
        <v>859</v>
      </c>
      <c r="C75" s="137">
        <v>0.74099999999999999</v>
      </c>
      <c r="D75" s="137">
        <v>0.85699999999999998</v>
      </c>
      <c r="E75" s="137">
        <v>0.73199999999999998</v>
      </c>
      <c r="F75" s="137">
        <v>5.9749999999999996</v>
      </c>
      <c r="G75" s="137">
        <v>12.972</v>
      </c>
      <c r="H75" s="137">
        <v>15.236000000000001</v>
      </c>
      <c r="I75" s="137">
        <v>18.783999999999999</v>
      </c>
      <c r="J75" s="137">
        <v>20.327999999999999</v>
      </c>
      <c r="K75" s="137">
        <v>22.323</v>
      </c>
      <c r="L75" s="137">
        <v>28.193000000000001</v>
      </c>
      <c r="M75" s="137">
        <v>32.408000000000001</v>
      </c>
    </row>
    <row r="76" spans="1:13" ht="15.75" customHeight="1" x14ac:dyDescent="0.2">
      <c r="A76" s="160">
        <v>62</v>
      </c>
      <c r="B76" s="157" t="s">
        <v>860</v>
      </c>
      <c r="C76" s="137">
        <v>0.21299999999999999</v>
      </c>
      <c r="D76" s="137">
        <v>0.878</v>
      </c>
      <c r="E76" s="137">
        <v>0.751</v>
      </c>
      <c r="F76" s="137">
        <v>1.474</v>
      </c>
      <c r="G76" s="137">
        <v>3.9820000000000002</v>
      </c>
      <c r="H76" s="137">
        <v>3.6629999999999998</v>
      </c>
      <c r="I76" s="137">
        <v>6.7619999999999996</v>
      </c>
      <c r="J76" s="137">
        <v>9.9710000000000001</v>
      </c>
      <c r="K76" s="137">
        <v>13.241</v>
      </c>
      <c r="L76" s="137">
        <v>17.126999999999999</v>
      </c>
      <c r="M76" s="137">
        <v>19.216999999999999</v>
      </c>
    </row>
    <row r="77" spans="1:13" ht="15.75" customHeight="1" x14ac:dyDescent="0.2">
      <c r="A77" s="160">
        <v>63</v>
      </c>
      <c r="B77" s="157" t="s">
        <v>861</v>
      </c>
      <c r="C77" s="137">
        <v>0.95799999999999996</v>
      </c>
      <c r="D77" s="137">
        <v>1.327</v>
      </c>
      <c r="E77" s="137">
        <v>1.1339999999999999</v>
      </c>
      <c r="F77" s="137">
        <v>2.569</v>
      </c>
      <c r="G77" s="137">
        <v>6.601</v>
      </c>
      <c r="H77" s="137">
        <v>5.99</v>
      </c>
      <c r="I77" s="137">
        <v>5.9610000000000003</v>
      </c>
      <c r="J77" s="137">
        <v>8.3539999999999992</v>
      </c>
      <c r="K77" s="137">
        <v>11.691000000000001</v>
      </c>
      <c r="L77" s="137">
        <v>16.251999999999999</v>
      </c>
      <c r="M77" s="137">
        <v>18.606999999999999</v>
      </c>
    </row>
    <row r="78" spans="1:13" ht="15.75" customHeight="1" x14ac:dyDescent="0.2">
      <c r="A78" s="160">
        <v>64</v>
      </c>
      <c r="B78" s="157" t="s">
        <v>856</v>
      </c>
      <c r="C78" s="137">
        <v>0.878</v>
      </c>
      <c r="D78" s="137">
        <v>1.1499999999999999</v>
      </c>
      <c r="E78" s="137">
        <v>0.98299999999999998</v>
      </c>
      <c r="F78" s="137">
        <v>4.6369999999999996</v>
      </c>
      <c r="G78" s="137">
        <v>8.8379999999999992</v>
      </c>
      <c r="H78" s="137">
        <v>10.432</v>
      </c>
      <c r="I78" s="137">
        <v>13.250999999999999</v>
      </c>
      <c r="J78" s="137">
        <v>21.367999999999999</v>
      </c>
      <c r="K78" s="137">
        <v>26.126999999999999</v>
      </c>
      <c r="L78" s="137">
        <v>35.307000000000002</v>
      </c>
      <c r="M78" s="137">
        <v>39.845999999999997</v>
      </c>
    </row>
    <row r="79" spans="1:13" ht="15.75" customHeight="1" x14ac:dyDescent="0.2">
      <c r="A79" s="160">
        <v>65</v>
      </c>
      <c r="B79" s="157" t="s">
        <v>862</v>
      </c>
      <c r="C79" s="137">
        <v>0.96299999999999997</v>
      </c>
      <c r="D79" s="137">
        <v>1.145</v>
      </c>
      <c r="E79" s="137">
        <v>0.97799999999999998</v>
      </c>
      <c r="F79" s="137">
        <v>1.728</v>
      </c>
      <c r="G79" s="137">
        <v>3.589</v>
      </c>
      <c r="H79" s="137">
        <v>4.7519999999999998</v>
      </c>
      <c r="I79" s="137">
        <v>12.545</v>
      </c>
      <c r="J79" s="137">
        <v>15.170999999999999</v>
      </c>
      <c r="K79" s="137">
        <v>17.013999999999999</v>
      </c>
      <c r="L79" s="137">
        <v>21.701000000000001</v>
      </c>
      <c r="M79" s="137">
        <v>25.146999999999998</v>
      </c>
    </row>
    <row r="80" spans="1:13" ht="15.75" customHeight="1" x14ac:dyDescent="0.2">
      <c r="A80" s="160">
        <v>66</v>
      </c>
      <c r="B80" s="157" t="s">
        <v>863</v>
      </c>
      <c r="C80" s="137">
        <v>0.73299999999999998</v>
      </c>
      <c r="D80" s="137">
        <v>1.19</v>
      </c>
      <c r="E80" s="137">
        <v>1.0169999999999999</v>
      </c>
      <c r="F80" s="137">
        <v>3.7879999999999998</v>
      </c>
      <c r="G80" s="137">
        <v>7.8079999999999998</v>
      </c>
      <c r="H80" s="137">
        <v>9.43</v>
      </c>
      <c r="I80" s="137">
        <v>9.9220000000000006</v>
      </c>
      <c r="J80" s="137">
        <v>11.244</v>
      </c>
      <c r="K80" s="137">
        <v>13.736000000000001</v>
      </c>
      <c r="L80" s="137">
        <v>16.3</v>
      </c>
      <c r="M80" s="137">
        <v>19.016999999999999</v>
      </c>
    </row>
    <row r="81" spans="1:13" ht="15.75" customHeight="1" x14ac:dyDescent="0.2">
      <c r="A81" s="160">
        <v>67</v>
      </c>
      <c r="B81" s="157" t="s">
        <v>864</v>
      </c>
      <c r="C81" s="137">
        <v>0.34200000000000003</v>
      </c>
      <c r="D81" s="137">
        <v>0.64100000000000001</v>
      </c>
      <c r="E81" s="137">
        <v>0.54800000000000004</v>
      </c>
      <c r="F81" s="137">
        <v>1.8620000000000001</v>
      </c>
      <c r="G81" s="137">
        <v>5.3520000000000003</v>
      </c>
      <c r="H81" s="137">
        <v>5.2539999999999996</v>
      </c>
      <c r="I81" s="137">
        <v>7.1970000000000001</v>
      </c>
      <c r="J81" s="137">
        <v>8.7479999999999993</v>
      </c>
      <c r="K81" s="137">
        <v>10.776</v>
      </c>
      <c r="L81" s="137">
        <v>13.77</v>
      </c>
      <c r="M81" s="137">
        <v>15.82</v>
      </c>
    </row>
    <row r="82" spans="1:13" ht="15.75" customHeight="1" x14ac:dyDescent="0.2">
      <c r="A82" s="160">
        <v>68</v>
      </c>
      <c r="B82" s="157" t="s">
        <v>865</v>
      </c>
      <c r="C82" s="137">
        <v>0.54300000000000004</v>
      </c>
      <c r="D82" s="137">
        <v>0.92900000000000005</v>
      </c>
      <c r="E82" s="137">
        <v>0.79300000000000004</v>
      </c>
      <c r="F82" s="137">
        <v>2.214</v>
      </c>
      <c r="G82" s="137">
        <v>4.6929999999999996</v>
      </c>
      <c r="H82" s="137">
        <v>5.4279999999999999</v>
      </c>
      <c r="I82" s="137">
        <v>8.3819999999999997</v>
      </c>
      <c r="J82" s="137">
        <v>10.536</v>
      </c>
      <c r="K82" s="137">
        <v>11.744999999999999</v>
      </c>
      <c r="L82" s="137">
        <v>15.255000000000001</v>
      </c>
      <c r="M82" s="137">
        <v>18.053000000000001</v>
      </c>
    </row>
    <row r="83" spans="1:13" ht="15.75" customHeight="1" x14ac:dyDescent="0.2">
      <c r="A83" s="160">
        <v>69</v>
      </c>
      <c r="B83" s="157" t="s">
        <v>866</v>
      </c>
      <c r="C83" s="137">
        <v>0.47099999999999997</v>
      </c>
      <c r="D83" s="137">
        <v>0.80900000000000005</v>
      </c>
      <c r="E83" s="137">
        <v>0.71699999999999997</v>
      </c>
      <c r="F83" s="137">
        <v>2.5219999999999998</v>
      </c>
      <c r="G83" s="137">
        <v>5.4459999999999997</v>
      </c>
      <c r="H83" s="137">
        <v>6.4610000000000003</v>
      </c>
      <c r="I83" s="137">
        <v>9.2379999999999995</v>
      </c>
      <c r="J83" s="137">
        <v>11.121</v>
      </c>
      <c r="K83" s="137">
        <v>12.956</v>
      </c>
      <c r="L83" s="137">
        <v>16.009</v>
      </c>
      <c r="M83" s="137">
        <v>18.577999999999999</v>
      </c>
    </row>
    <row r="84" spans="1:13" ht="15.75" customHeight="1" x14ac:dyDescent="0.2">
      <c r="A84" s="160">
        <v>70</v>
      </c>
      <c r="B84" s="157" t="s">
        <v>867</v>
      </c>
      <c r="C84" s="137">
        <v>0.6</v>
      </c>
      <c r="D84" s="137">
        <v>0.97599999999999998</v>
      </c>
      <c r="E84" s="137">
        <v>0.81299999999999994</v>
      </c>
      <c r="F84" s="137">
        <v>2.2229999999999999</v>
      </c>
      <c r="G84" s="137">
        <v>4.2469999999999999</v>
      </c>
      <c r="H84" s="137">
        <v>5.0140000000000002</v>
      </c>
      <c r="I84" s="137">
        <v>7.5549999999999997</v>
      </c>
      <c r="J84" s="137">
        <v>8.3930000000000007</v>
      </c>
      <c r="K84" s="137">
        <v>9.4369999999999994</v>
      </c>
      <c r="L84" s="137">
        <v>11.266999999999999</v>
      </c>
      <c r="M84" s="137">
        <v>13.855</v>
      </c>
    </row>
    <row r="85" spans="1:13" ht="15.75" customHeight="1" x14ac:dyDescent="0.2">
      <c r="A85" s="160">
        <v>71</v>
      </c>
      <c r="B85" s="157" t="s">
        <v>868</v>
      </c>
      <c r="C85" s="137">
        <v>1.1839999999999999</v>
      </c>
      <c r="D85" s="137">
        <v>1.6950000000000001</v>
      </c>
      <c r="E85" s="137">
        <v>1.448</v>
      </c>
      <c r="F85" s="137">
        <v>3.8690000000000002</v>
      </c>
      <c r="G85" s="137">
        <v>6.0579999999999998</v>
      </c>
      <c r="H85" s="137">
        <v>6.9710000000000001</v>
      </c>
      <c r="I85" s="137">
        <v>13.824999999999999</v>
      </c>
      <c r="J85" s="137">
        <v>17.462</v>
      </c>
      <c r="K85" s="137">
        <v>18.64</v>
      </c>
      <c r="L85" s="137">
        <v>23.806000000000001</v>
      </c>
      <c r="M85" s="137">
        <v>26.882000000000001</v>
      </c>
    </row>
    <row r="86" spans="1:13" s="128" customFormat="1" ht="15.75" customHeight="1" x14ac:dyDescent="0.2">
      <c r="A86" s="164" t="s">
        <v>1031</v>
      </c>
      <c r="B86" s="165" t="s">
        <v>869</v>
      </c>
      <c r="C86" s="166">
        <f>SUM(C87:C92)</f>
        <v>3.444</v>
      </c>
      <c r="D86" s="166">
        <f t="shared" ref="D86:M86" si="8">SUM(D87:D92)</f>
        <v>5.3739999999999997</v>
      </c>
      <c r="E86" s="166">
        <f t="shared" si="8"/>
        <v>4.5780000000000003</v>
      </c>
      <c r="F86" s="166">
        <f>SUM(F87:F92)</f>
        <v>16.009999999999998</v>
      </c>
      <c r="G86" s="166">
        <f t="shared" si="8"/>
        <v>29.502000000000002</v>
      </c>
      <c r="H86" s="166">
        <f t="shared" si="8"/>
        <v>33.529000000000003</v>
      </c>
      <c r="I86" s="166">
        <f t="shared" si="8"/>
        <v>40.546999999999997</v>
      </c>
      <c r="J86" s="166">
        <f t="shared" si="8"/>
        <v>54.048000000000002</v>
      </c>
      <c r="K86" s="166">
        <f t="shared" si="8"/>
        <v>65.061000000000007</v>
      </c>
      <c r="L86" s="166">
        <f t="shared" si="8"/>
        <v>81.934000000000012</v>
      </c>
      <c r="M86" s="166">
        <f t="shared" si="8"/>
        <v>96.022999999999996</v>
      </c>
    </row>
    <row r="87" spans="1:13" ht="15.75" customHeight="1" x14ac:dyDescent="0.2">
      <c r="A87" s="160">
        <v>72</v>
      </c>
      <c r="B87" s="157" t="s">
        <v>870</v>
      </c>
      <c r="C87" s="137">
        <v>0.245</v>
      </c>
      <c r="D87" s="137">
        <v>0.625</v>
      </c>
      <c r="E87" s="137">
        <v>0.52800000000000002</v>
      </c>
      <c r="F87" s="137">
        <v>1.931</v>
      </c>
      <c r="G87" s="137">
        <v>3.2429999999999999</v>
      </c>
      <c r="H87" s="137">
        <v>3.4140000000000001</v>
      </c>
      <c r="I87" s="137">
        <v>3.7789999999999999</v>
      </c>
      <c r="J87" s="137">
        <v>5.9459999999999997</v>
      </c>
      <c r="K87" s="137">
        <v>8.6370000000000005</v>
      </c>
      <c r="L87" s="137">
        <v>10.792999999999999</v>
      </c>
      <c r="M87" s="137">
        <v>12.72</v>
      </c>
    </row>
    <row r="88" spans="1:13" ht="15.75" customHeight="1" x14ac:dyDescent="0.2">
      <c r="A88" s="160">
        <v>73</v>
      </c>
      <c r="B88" s="157" t="s">
        <v>869</v>
      </c>
      <c r="C88" s="137">
        <v>0.65600000000000003</v>
      </c>
      <c r="D88" s="137">
        <v>0.84299999999999997</v>
      </c>
      <c r="E88" s="137">
        <v>0.72</v>
      </c>
      <c r="F88" s="137">
        <v>2.169</v>
      </c>
      <c r="G88" s="137">
        <v>4.2430000000000003</v>
      </c>
      <c r="H88" s="137">
        <v>4.8230000000000004</v>
      </c>
      <c r="I88" s="137">
        <v>6.9269999999999996</v>
      </c>
      <c r="J88" s="137">
        <v>11.222</v>
      </c>
      <c r="K88" s="137">
        <v>15.127000000000001</v>
      </c>
      <c r="L88" s="137">
        <v>19.282</v>
      </c>
      <c r="M88" s="137">
        <v>22.991</v>
      </c>
    </row>
    <row r="89" spans="1:13" ht="15.75" customHeight="1" x14ac:dyDescent="0.2">
      <c r="A89" s="160">
        <v>74</v>
      </c>
      <c r="B89" s="157" t="s">
        <v>871</v>
      </c>
      <c r="C89" s="137">
        <v>0.249</v>
      </c>
      <c r="D89" s="137">
        <v>0.54100000000000004</v>
      </c>
      <c r="E89" s="137">
        <v>0.46300000000000002</v>
      </c>
      <c r="F89" s="137">
        <v>2.9140000000000001</v>
      </c>
      <c r="G89" s="137">
        <v>5.4660000000000002</v>
      </c>
      <c r="H89" s="137">
        <v>6.7690000000000001</v>
      </c>
      <c r="I89" s="137">
        <v>5.7270000000000003</v>
      </c>
      <c r="J89" s="137">
        <v>7.2190000000000003</v>
      </c>
      <c r="K89" s="137">
        <v>8.1460000000000008</v>
      </c>
      <c r="L89" s="137">
        <v>10.366</v>
      </c>
      <c r="M89" s="137">
        <v>11.904</v>
      </c>
    </row>
    <row r="90" spans="1:13" ht="15.75" customHeight="1" x14ac:dyDescent="0.2">
      <c r="A90" s="160">
        <v>75</v>
      </c>
      <c r="B90" s="157" t="s">
        <v>872</v>
      </c>
      <c r="C90" s="137">
        <v>0.432</v>
      </c>
      <c r="D90" s="137">
        <v>0.77400000000000002</v>
      </c>
      <c r="E90" s="137">
        <v>0.65300000000000002</v>
      </c>
      <c r="F90" s="137">
        <v>2.117</v>
      </c>
      <c r="G90" s="137">
        <v>4.3179999999999996</v>
      </c>
      <c r="H90" s="137">
        <v>4.9770000000000003</v>
      </c>
      <c r="I90" s="137">
        <v>5.4950000000000001</v>
      </c>
      <c r="J90" s="137">
        <v>7.5460000000000003</v>
      </c>
      <c r="K90" s="137">
        <v>8.1</v>
      </c>
      <c r="L90" s="137">
        <v>10.236000000000001</v>
      </c>
      <c r="M90" s="137">
        <v>12.318</v>
      </c>
    </row>
    <row r="91" spans="1:13" ht="15.75" customHeight="1" x14ac:dyDescent="0.2">
      <c r="A91" s="159">
        <v>76</v>
      </c>
      <c r="B91" s="122" t="s">
        <v>873</v>
      </c>
      <c r="C91" s="137">
        <v>0.98899999999999999</v>
      </c>
      <c r="D91" s="137">
        <v>1.339</v>
      </c>
      <c r="E91" s="137">
        <v>1.1439999999999999</v>
      </c>
      <c r="F91" s="137">
        <v>3.0489999999999999</v>
      </c>
      <c r="G91" s="137">
        <v>6.1159999999999997</v>
      </c>
      <c r="H91" s="137">
        <v>7.3550000000000004</v>
      </c>
      <c r="I91" s="137">
        <v>8.9499999999999993</v>
      </c>
      <c r="J91" s="137">
        <v>11.141999999999999</v>
      </c>
      <c r="K91" s="137">
        <v>13.172000000000001</v>
      </c>
      <c r="L91" s="137">
        <v>16.390999999999998</v>
      </c>
      <c r="M91" s="137">
        <v>19.016999999999999</v>
      </c>
    </row>
    <row r="92" spans="1:13" ht="15.75" customHeight="1" x14ac:dyDescent="0.2">
      <c r="A92" s="159">
        <v>77</v>
      </c>
      <c r="B92" s="122" t="s">
        <v>874</v>
      </c>
      <c r="C92" s="137">
        <v>0.873</v>
      </c>
      <c r="D92" s="137">
        <v>1.252</v>
      </c>
      <c r="E92" s="137">
        <v>1.07</v>
      </c>
      <c r="F92" s="137">
        <v>3.83</v>
      </c>
      <c r="G92" s="137">
        <v>6.1159999999999997</v>
      </c>
      <c r="H92" s="137">
        <v>6.1909999999999998</v>
      </c>
      <c r="I92" s="137">
        <v>9.6690000000000005</v>
      </c>
      <c r="J92" s="137">
        <v>10.973000000000001</v>
      </c>
      <c r="K92" s="137">
        <v>11.879</v>
      </c>
      <c r="L92" s="137">
        <v>14.866</v>
      </c>
      <c r="M92" s="137">
        <v>17.073</v>
      </c>
    </row>
    <row r="93" spans="1:13" ht="15.75" customHeight="1" x14ac:dyDescent="0.2">
      <c r="A93" s="158" t="s">
        <v>1032</v>
      </c>
      <c r="B93" s="154" t="s">
        <v>875</v>
      </c>
      <c r="C93" s="136">
        <f t="shared" ref="C93:L93" si="9">SUM(C94:C102)</f>
        <v>10.032999999999998</v>
      </c>
      <c r="D93" s="136">
        <f t="shared" si="9"/>
        <v>14.840999999999999</v>
      </c>
      <c r="E93" s="136">
        <f t="shared" si="9"/>
        <v>12.363</v>
      </c>
      <c r="F93" s="136">
        <f t="shared" si="9"/>
        <v>31.776</v>
      </c>
      <c r="G93" s="136">
        <f t="shared" si="9"/>
        <v>66.096999999999994</v>
      </c>
      <c r="H93" s="136">
        <f t="shared" si="9"/>
        <v>81.068000000000012</v>
      </c>
      <c r="I93" s="136">
        <f t="shared" si="9"/>
        <v>98.445999999999998</v>
      </c>
      <c r="J93" s="136">
        <f t="shared" si="9"/>
        <v>124.822</v>
      </c>
      <c r="K93" s="136">
        <f t="shared" si="9"/>
        <v>143.31399999999999</v>
      </c>
      <c r="L93" s="136">
        <f t="shared" si="9"/>
        <v>181.62800000000001</v>
      </c>
      <c r="M93" s="136">
        <f>SUM(M94:M102)</f>
        <v>219.34</v>
      </c>
    </row>
    <row r="94" spans="1:13" ht="15.75" customHeight="1" x14ac:dyDescent="0.2">
      <c r="A94" s="159">
        <v>78</v>
      </c>
      <c r="B94" s="122" t="s">
        <v>876</v>
      </c>
      <c r="C94" s="137">
        <v>0.215</v>
      </c>
      <c r="D94" s="137">
        <v>0.68600000000000005</v>
      </c>
      <c r="E94" s="137">
        <v>0.58299999999999996</v>
      </c>
      <c r="F94" s="137">
        <v>1.5349999999999999</v>
      </c>
      <c r="G94" s="137">
        <v>2.9849999999999999</v>
      </c>
      <c r="H94" s="137">
        <v>3.6019999999999999</v>
      </c>
      <c r="I94" s="137">
        <v>5.1260000000000003</v>
      </c>
      <c r="J94" s="137">
        <v>7.694</v>
      </c>
      <c r="K94" s="137">
        <v>8.7089999999999996</v>
      </c>
      <c r="L94" s="137">
        <v>11.032</v>
      </c>
      <c r="M94" s="137">
        <v>12.984</v>
      </c>
    </row>
    <row r="95" spans="1:13" ht="15.75" customHeight="1" x14ac:dyDescent="0.2">
      <c r="A95" s="159">
        <v>79</v>
      </c>
      <c r="B95" s="122" t="s">
        <v>877</v>
      </c>
      <c r="C95" s="137">
        <v>0.874</v>
      </c>
      <c r="D95" s="137">
        <v>1.0109999999999999</v>
      </c>
      <c r="E95" s="137">
        <v>0.86399999999999999</v>
      </c>
      <c r="F95" s="137">
        <v>4.0270000000000001</v>
      </c>
      <c r="G95" s="137">
        <v>8.5229999999999997</v>
      </c>
      <c r="H95" s="137">
        <v>10.433999999999999</v>
      </c>
      <c r="I95" s="137">
        <v>10.496</v>
      </c>
      <c r="J95" s="137">
        <v>13.961</v>
      </c>
      <c r="K95" s="137">
        <v>16.018999999999998</v>
      </c>
      <c r="L95" s="137">
        <v>19.172000000000001</v>
      </c>
      <c r="M95" s="137">
        <v>24.800999999999998</v>
      </c>
    </row>
    <row r="96" spans="1:13" ht="15.75" customHeight="1" x14ac:dyDescent="0.2">
      <c r="A96" s="159">
        <v>80</v>
      </c>
      <c r="B96" s="122" t="s">
        <v>878</v>
      </c>
      <c r="C96" s="137">
        <v>0.96299999999999997</v>
      </c>
      <c r="D96" s="137">
        <v>1.494</v>
      </c>
      <c r="E96" s="137">
        <v>1.2769999999999999</v>
      </c>
      <c r="F96" s="137">
        <v>2.4449999999999998</v>
      </c>
      <c r="G96" s="137">
        <v>6.1849999999999996</v>
      </c>
      <c r="H96" s="137">
        <v>5.6639999999999997</v>
      </c>
      <c r="I96" s="137">
        <v>4.97</v>
      </c>
      <c r="J96" s="137">
        <v>7.2119999999999997</v>
      </c>
      <c r="K96" s="137">
        <v>7.97</v>
      </c>
      <c r="L96" s="137">
        <v>10.545999999999999</v>
      </c>
      <c r="M96" s="137">
        <v>13.724</v>
      </c>
    </row>
    <row r="97" spans="1:23" ht="15.75" customHeight="1" x14ac:dyDescent="0.2">
      <c r="A97" s="159">
        <v>81</v>
      </c>
      <c r="B97" s="122" t="s">
        <v>879</v>
      </c>
      <c r="C97" s="137">
        <v>0.97699999999999998</v>
      </c>
      <c r="D97" s="137">
        <v>1.736</v>
      </c>
      <c r="E97" s="137">
        <v>1.484</v>
      </c>
      <c r="F97" s="137">
        <v>2.6360000000000001</v>
      </c>
      <c r="G97" s="137">
        <v>6.8959999999999999</v>
      </c>
      <c r="H97" s="137">
        <v>8.8049999999999997</v>
      </c>
      <c r="I97" s="137">
        <v>7.15</v>
      </c>
      <c r="J97" s="137">
        <v>9.2919999999999998</v>
      </c>
      <c r="K97" s="137">
        <v>11.728999999999999</v>
      </c>
      <c r="L97" s="137">
        <v>13.872999999999999</v>
      </c>
      <c r="M97" s="137">
        <v>16.41</v>
      </c>
      <c r="N97" s="127"/>
      <c r="O97" s="129"/>
      <c r="P97" s="129"/>
      <c r="Q97" s="129"/>
      <c r="R97" s="129"/>
      <c r="S97" s="129"/>
      <c r="T97" s="129"/>
      <c r="U97" s="129"/>
      <c r="V97" s="129"/>
      <c r="W97" s="129"/>
    </row>
    <row r="98" spans="1:23" ht="15.75" customHeight="1" x14ac:dyDescent="0.2">
      <c r="A98" s="159">
        <v>82</v>
      </c>
      <c r="B98" s="122" t="s">
        <v>880</v>
      </c>
      <c r="C98" s="137">
        <v>0.63300000000000001</v>
      </c>
      <c r="D98" s="137">
        <v>1.29</v>
      </c>
      <c r="E98" s="137">
        <v>1.1020000000000001</v>
      </c>
      <c r="F98" s="137">
        <v>3.391</v>
      </c>
      <c r="G98" s="137">
        <v>5.923</v>
      </c>
      <c r="H98" s="137">
        <v>8.2769999999999992</v>
      </c>
      <c r="I98" s="137">
        <v>10.526</v>
      </c>
      <c r="J98" s="137">
        <v>13.362</v>
      </c>
      <c r="K98" s="137">
        <v>16.212</v>
      </c>
      <c r="L98" s="137">
        <v>19.66</v>
      </c>
      <c r="M98" s="137">
        <v>24.219000000000001</v>
      </c>
      <c r="N98" s="129"/>
      <c r="O98" s="129"/>
      <c r="P98" s="129"/>
      <c r="Q98" s="129"/>
      <c r="R98" s="129"/>
      <c r="S98" s="129"/>
      <c r="T98" s="129"/>
      <c r="U98" s="129"/>
      <c r="V98" s="129"/>
      <c r="W98" s="129"/>
    </row>
    <row r="99" spans="1:23" ht="15.75" customHeight="1" x14ac:dyDescent="0.2">
      <c r="A99" s="159">
        <v>83</v>
      </c>
      <c r="B99" s="122" t="s">
        <v>875</v>
      </c>
      <c r="C99" s="137">
        <v>4.375</v>
      </c>
      <c r="D99" s="137">
        <v>5.0519999999999996</v>
      </c>
      <c r="E99" s="137">
        <v>4</v>
      </c>
      <c r="F99" s="137">
        <v>10.196</v>
      </c>
      <c r="G99" s="137">
        <v>20.257999999999999</v>
      </c>
      <c r="H99" s="137">
        <v>24.03</v>
      </c>
      <c r="I99" s="137">
        <v>33.073</v>
      </c>
      <c r="J99" s="137">
        <v>42.645000000000003</v>
      </c>
      <c r="K99" s="137">
        <v>46.911000000000001</v>
      </c>
      <c r="L99" s="137">
        <v>61.71</v>
      </c>
      <c r="M99" s="137">
        <v>72.971000000000004</v>
      </c>
    </row>
    <row r="100" spans="1:23" ht="15.75" customHeight="1" x14ac:dyDescent="0.2">
      <c r="A100" s="159">
        <v>84</v>
      </c>
      <c r="B100" s="122" t="s">
        <v>881</v>
      </c>
      <c r="C100" s="137">
        <v>0.42699999999999999</v>
      </c>
      <c r="D100" s="137">
        <v>1.0760000000000001</v>
      </c>
      <c r="E100" s="137">
        <v>0.92</v>
      </c>
      <c r="F100" s="137">
        <v>2.4289999999999998</v>
      </c>
      <c r="G100" s="137">
        <v>5.2510000000000003</v>
      </c>
      <c r="H100" s="137">
        <v>6.6319999999999997</v>
      </c>
      <c r="I100" s="137">
        <v>7.6749999999999998</v>
      </c>
      <c r="J100" s="137">
        <v>9.8940000000000001</v>
      </c>
      <c r="K100" s="137">
        <v>10.51</v>
      </c>
      <c r="L100" s="137">
        <v>13.638999999999999</v>
      </c>
      <c r="M100" s="137">
        <v>15.904</v>
      </c>
    </row>
    <row r="101" spans="1:23" ht="15.75" customHeight="1" x14ac:dyDescent="0.2">
      <c r="A101" s="159">
        <v>85</v>
      </c>
      <c r="B101" s="122" t="s">
        <v>882</v>
      </c>
      <c r="C101" s="137">
        <v>0.60599999999999998</v>
      </c>
      <c r="D101" s="137">
        <v>1.002</v>
      </c>
      <c r="E101" s="137">
        <v>0.85599999999999998</v>
      </c>
      <c r="F101" s="137">
        <v>2.3210000000000002</v>
      </c>
      <c r="G101" s="137">
        <v>4.5149999999999997</v>
      </c>
      <c r="H101" s="137">
        <v>6.2329999999999997</v>
      </c>
      <c r="I101" s="137">
        <v>10.88</v>
      </c>
      <c r="J101" s="137">
        <v>11.808</v>
      </c>
      <c r="K101" s="137">
        <v>12.253</v>
      </c>
      <c r="L101" s="137">
        <v>15.02</v>
      </c>
      <c r="M101" s="137">
        <v>17.263000000000002</v>
      </c>
    </row>
    <row r="102" spans="1:23" ht="15.75" customHeight="1" x14ac:dyDescent="0.2">
      <c r="A102" s="159">
        <v>86</v>
      </c>
      <c r="B102" s="122" t="s">
        <v>883</v>
      </c>
      <c r="C102" s="137">
        <v>0.96299999999999997</v>
      </c>
      <c r="D102" s="137">
        <v>1.494</v>
      </c>
      <c r="E102" s="137">
        <v>1.2769999999999999</v>
      </c>
      <c r="F102" s="137">
        <v>2.7959999999999998</v>
      </c>
      <c r="G102" s="137">
        <v>5.5609999999999999</v>
      </c>
      <c r="H102" s="137">
        <v>7.391</v>
      </c>
      <c r="I102" s="137">
        <v>8.5500000000000007</v>
      </c>
      <c r="J102" s="137">
        <v>8.9540000000000006</v>
      </c>
      <c r="K102" s="137">
        <v>13.000999999999999</v>
      </c>
      <c r="L102" s="137">
        <v>16.975999999999999</v>
      </c>
      <c r="M102" s="137">
        <v>21.064</v>
      </c>
    </row>
    <row r="103" spans="1:23" ht="15.75" customHeight="1" x14ac:dyDescent="0.2">
      <c r="A103" s="158" t="s">
        <v>1033</v>
      </c>
      <c r="B103" s="154" t="s">
        <v>884</v>
      </c>
      <c r="C103" s="136">
        <f>SUM(C104:C112)</f>
        <v>5.8809999999999993</v>
      </c>
      <c r="D103" s="136">
        <f t="shared" ref="D103:L103" si="10">SUM(D104:D112)</f>
        <v>9.1460000000000008</v>
      </c>
      <c r="E103" s="136">
        <f t="shared" si="10"/>
        <v>7.8580000000000005</v>
      </c>
      <c r="F103" s="136">
        <f>SUM(F104:F112)</f>
        <v>24.645</v>
      </c>
      <c r="G103" s="136">
        <f t="shared" si="10"/>
        <v>52.390999999999998</v>
      </c>
      <c r="H103" s="136">
        <f t="shared" si="10"/>
        <v>59.638000000000005</v>
      </c>
      <c r="I103" s="136">
        <f t="shared" si="10"/>
        <v>82.10499999999999</v>
      </c>
      <c r="J103" s="136">
        <f t="shared" si="10"/>
        <v>103.92400000000001</v>
      </c>
      <c r="K103" s="136">
        <f t="shared" si="10"/>
        <v>118.319</v>
      </c>
      <c r="L103" s="136">
        <f t="shared" si="10"/>
        <v>149.03</v>
      </c>
      <c r="M103" s="136">
        <f t="shared" ref="M103" si="11">SUM(M104:M112)</f>
        <v>177.91800000000001</v>
      </c>
    </row>
    <row r="104" spans="1:23" ht="15.75" customHeight="1" x14ac:dyDescent="0.2">
      <c r="A104" s="159">
        <v>87</v>
      </c>
      <c r="B104" s="122" t="s">
        <v>885</v>
      </c>
      <c r="C104" s="137">
        <v>0.96299999999999997</v>
      </c>
      <c r="D104" s="137">
        <v>1.494</v>
      </c>
      <c r="E104" s="137">
        <v>1.2769999999999999</v>
      </c>
      <c r="F104" s="137">
        <v>2.7589999999999999</v>
      </c>
      <c r="G104" s="137">
        <v>5.1269999999999998</v>
      </c>
      <c r="H104" s="137">
        <v>5.7569999999999997</v>
      </c>
      <c r="I104" s="137">
        <v>9.2629999999999999</v>
      </c>
      <c r="J104" s="137">
        <v>10.585000000000001</v>
      </c>
      <c r="K104" s="137">
        <v>11.590999999999999</v>
      </c>
      <c r="L104" s="137">
        <v>15.037000000000001</v>
      </c>
      <c r="M104" s="137">
        <v>18.945</v>
      </c>
    </row>
    <row r="105" spans="1:23" ht="15.75" customHeight="1" x14ac:dyDescent="0.2">
      <c r="A105" s="159">
        <v>88</v>
      </c>
      <c r="B105" s="122" t="s">
        <v>884</v>
      </c>
      <c r="C105" s="137">
        <v>0.64600000000000002</v>
      </c>
      <c r="D105" s="137">
        <v>0.78500000000000003</v>
      </c>
      <c r="E105" s="137">
        <v>0.67</v>
      </c>
      <c r="F105" s="137">
        <v>4.4420000000000002</v>
      </c>
      <c r="G105" s="137">
        <v>9.1460000000000008</v>
      </c>
      <c r="H105" s="137">
        <v>9.8949999999999996</v>
      </c>
      <c r="I105" s="137">
        <v>13.286</v>
      </c>
      <c r="J105" s="137">
        <v>20.312000000000001</v>
      </c>
      <c r="K105" s="137">
        <v>25.143000000000001</v>
      </c>
      <c r="L105" s="137">
        <v>32.966000000000001</v>
      </c>
      <c r="M105" s="137">
        <v>40.143999999999998</v>
      </c>
    </row>
    <row r="106" spans="1:23" ht="15.75" customHeight="1" x14ac:dyDescent="0.2">
      <c r="A106" s="159">
        <v>89</v>
      </c>
      <c r="B106" s="122" t="s">
        <v>886</v>
      </c>
      <c r="C106" s="137">
        <v>0.46700000000000003</v>
      </c>
      <c r="D106" s="137">
        <v>0.67800000000000005</v>
      </c>
      <c r="E106" s="137">
        <v>0.65500000000000003</v>
      </c>
      <c r="F106" s="137">
        <v>2.306</v>
      </c>
      <c r="G106" s="137">
        <v>4.2640000000000002</v>
      </c>
      <c r="H106" s="137">
        <v>4.9189999999999996</v>
      </c>
      <c r="I106" s="137">
        <v>7.9809999999999999</v>
      </c>
      <c r="J106" s="137">
        <v>10.555</v>
      </c>
      <c r="K106" s="137">
        <v>11.877000000000001</v>
      </c>
      <c r="L106" s="137">
        <v>14.351000000000001</v>
      </c>
      <c r="M106" s="137">
        <v>17.029</v>
      </c>
    </row>
    <row r="107" spans="1:23" ht="15.75" customHeight="1" x14ac:dyDescent="0.2">
      <c r="A107" s="159">
        <v>90</v>
      </c>
      <c r="B107" s="122" t="s">
        <v>887</v>
      </c>
      <c r="C107" s="137">
        <v>1.028</v>
      </c>
      <c r="D107" s="137">
        <v>1.62</v>
      </c>
      <c r="E107" s="137">
        <v>1.3839999999999999</v>
      </c>
      <c r="F107" s="137">
        <v>4.3710000000000004</v>
      </c>
      <c r="G107" s="137">
        <v>7.1580000000000004</v>
      </c>
      <c r="H107" s="137">
        <v>8.7970000000000006</v>
      </c>
      <c r="I107" s="137">
        <v>14.673999999999999</v>
      </c>
      <c r="J107" s="137">
        <v>15.509</v>
      </c>
      <c r="K107" s="137">
        <v>14.903</v>
      </c>
      <c r="L107" s="137">
        <v>17.523</v>
      </c>
      <c r="M107" s="137">
        <v>20.161999999999999</v>
      </c>
    </row>
    <row r="108" spans="1:23" ht="15.75" customHeight="1" x14ac:dyDescent="0.2">
      <c r="A108" s="159">
        <v>91</v>
      </c>
      <c r="B108" s="122" t="s">
        <v>888</v>
      </c>
      <c r="C108" s="137">
        <v>0.755</v>
      </c>
      <c r="D108" s="137">
        <v>1.0840000000000001</v>
      </c>
      <c r="E108" s="137">
        <v>0.92600000000000005</v>
      </c>
      <c r="F108" s="137">
        <v>3.0640000000000001</v>
      </c>
      <c r="G108" s="137">
        <v>6.798</v>
      </c>
      <c r="H108" s="137">
        <v>8.2989999999999995</v>
      </c>
      <c r="I108" s="137">
        <v>9.9480000000000004</v>
      </c>
      <c r="J108" s="137">
        <v>12.553000000000001</v>
      </c>
      <c r="K108" s="137">
        <v>13.667</v>
      </c>
      <c r="L108" s="137">
        <v>17.530999999999999</v>
      </c>
      <c r="M108" s="137">
        <v>20.585000000000001</v>
      </c>
    </row>
    <row r="109" spans="1:23" ht="15.75" customHeight="1" x14ac:dyDescent="0.2">
      <c r="A109" s="159">
        <v>92</v>
      </c>
      <c r="B109" s="122" t="s">
        <v>889</v>
      </c>
      <c r="C109" s="137">
        <v>0.28100000000000003</v>
      </c>
      <c r="D109" s="137">
        <v>0.626</v>
      </c>
      <c r="E109" s="137">
        <v>0.52300000000000002</v>
      </c>
      <c r="F109" s="137">
        <v>1.6379999999999999</v>
      </c>
      <c r="G109" s="137">
        <v>5.64</v>
      </c>
      <c r="H109" s="137">
        <v>6.9740000000000002</v>
      </c>
      <c r="I109" s="137">
        <v>6.048</v>
      </c>
      <c r="J109" s="137">
        <v>7.9119999999999999</v>
      </c>
      <c r="K109" s="137">
        <v>9.8819999999999997</v>
      </c>
      <c r="L109" s="137">
        <v>12.629</v>
      </c>
      <c r="M109" s="137">
        <v>15.096</v>
      </c>
    </row>
    <row r="110" spans="1:23" ht="15.75" customHeight="1" x14ac:dyDescent="0.2">
      <c r="A110" s="159">
        <v>93</v>
      </c>
      <c r="B110" s="122" t="s">
        <v>890</v>
      </c>
      <c r="C110" s="137">
        <v>0.78700000000000003</v>
      </c>
      <c r="D110" s="137">
        <v>1.0720000000000001</v>
      </c>
      <c r="E110" s="137">
        <v>0.91300000000000003</v>
      </c>
      <c r="F110" s="137">
        <v>2.4159999999999999</v>
      </c>
      <c r="G110" s="137">
        <v>3.6709999999999998</v>
      </c>
      <c r="H110" s="137">
        <v>4.7809999999999997</v>
      </c>
      <c r="I110" s="137">
        <v>7.4009999999999998</v>
      </c>
      <c r="J110" s="137">
        <v>9.2810000000000006</v>
      </c>
      <c r="K110" s="137">
        <v>11.717000000000001</v>
      </c>
      <c r="L110" s="137">
        <v>13.984999999999999</v>
      </c>
      <c r="M110" s="137">
        <v>16.765999999999998</v>
      </c>
    </row>
    <row r="111" spans="1:23" ht="15.75" customHeight="1" x14ac:dyDescent="0.2">
      <c r="A111" s="159">
        <v>94</v>
      </c>
      <c r="B111" s="122" t="s">
        <v>891</v>
      </c>
      <c r="C111" s="137">
        <v>0.52100000000000002</v>
      </c>
      <c r="D111" s="137">
        <v>1.121</v>
      </c>
      <c r="E111" s="137">
        <v>0.95799999999999996</v>
      </c>
      <c r="F111" s="137">
        <v>2.0750000000000002</v>
      </c>
      <c r="G111" s="137">
        <v>7.141</v>
      </c>
      <c r="H111" s="137">
        <v>5.5069999999999997</v>
      </c>
      <c r="I111" s="137">
        <v>8.6630000000000003</v>
      </c>
      <c r="J111" s="137">
        <v>10.254</v>
      </c>
      <c r="K111" s="137">
        <v>10.882999999999999</v>
      </c>
      <c r="L111" s="137">
        <v>13.93</v>
      </c>
      <c r="M111" s="137">
        <v>15.903</v>
      </c>
    </row>
    <row r="112" spans="1:23" ht="15.75" customHeight="1" x14ac:dyDescent="0.2">
      <c r="A112" s="159">
        <v>95</v>
      </c>
      <c r="B112" s="122" t="s">
        <v>892</v>
      </c>
      <c r="C112" s="137">
        <v>0.433</v>
      </c>
      <c r="D112" s="137">
        <v>0.66600000000000004</v>
      </c>
      <c r="E112" s="137">
        <v>0.55200000000000005</v>
      </c>
      <c r="F112" s="137">
        <v>1.5740000000000001</v>
      </c>
      <c r="G112" s="137">
        <v>3.4460000000000002</v>
      </c>
      <c r="H112" s="137">
        <v>4.7089999999999996</v>
      </c>
      <c r="I112" s="137">
        <v>4.8410000000000002</v>
      </c>
      <c r="J112" s="137">
        <v>6.9630000000000001</v>
      </c>
      <c r="K112" s="137">
        <v>8.6560000000000006</v>
      </c>
      <c r="L112" s="137">
        <v>11.077999999999999</v>
      </c>
      <c r="M112" s="137">
        <v>13.288</v>
      </c>
    </row>
    <row r="113" spans="1:13" ht="15.75" customHeight="1" x14ac:dyDescent="0.2">
      <c r="A113" s="158" t="s">
        <v>1034</v>
      </c>
      <c r="B113" s="154" t="s">
        <v>893</v>
      </c>
      <c r="C113" s="136">
        <f t="shared" ref="C113:L113" si="12">SUM(C114:C123)</f>
        <v>5.6290000000000004</v>
      </c>
      <c r="D113" s="136">
        <f t="shared" si="12"/>
        <v>8.8670000000000009</v>
      </c>
      <c r="E113" s="136">
        <f t="shared" si="12"/>
        <v>10.015000000000001</v>
      </c>
      <c r="F113" s="136">
        <f t="shared" si="12"/>
        <v>18.821999999999999</v>
      </c>
      <c r="G113" s="136">
        <f t="shared" si="12"/>
        <v>35.345000000000006</v>
      </c>
      <c r="H113" s="136">
        <f t="shared" si="12"/>
        <v>40.478000000000002</v>
      </c>
      <c r="I113" s="136">
        <f t="shared" si="12"/>
        <v>57.264000000000003</v>
      </c>
      <c r="J113" s="136">
        <f t="shared" si="12"/>
        <v>83.816000000000003</v>
      </c>
      <c r="K113" s="136">
        <f t="shared" si="12"/>
        <v>99.083999999999989</v>
      </c>
      <c r="L113" s="136">
        <f t="shared" si="12"/>
        <v>126.79700000000001</v>
      </c>
      <c r="M113" s="136">
        <f>SUM(M114:M123)</f>
        <v>149.77000000000001</v>
      </c>
    </row>
    <row r="114" spans="1:13" ht="15.75" customHeight="1" x14ac:dyDescent="0.2">
      <c r="A114" s="159">
        <v>96</v>
      </c>
      <c r="B114" s="122" t="s">
        <v>894</v>
      </c>
      <c r="C114" s="137">
        <v>0.69799999999999995</v>
      </c>
      <c r="D114" s="137">
        <v>1.101</v>
      </c>
      <c r="E114" s="137">
        <v>1.3280000000000001</v>
      </c>
      <c r="F114" s="137">
        <v>2.1150000000000002</v>
      </c>
      <c r="G114" s="137">
        <v>2.234</v>
      </c>
      <c r="H114" s="137">
        <v>2.0230000000000001</v>
      </c>
      <c r="I114" s="137">
        <v>5.54</v>
      </c>
      <c r="J114" s="137">
        <v>7.5640000000000001</v>
      </c>
      <c r="K114" s="137">
        <v>9.5980000000000008</v>
      </c>
      <c r="L114" s="137">
        <v>12.401</v>
      </c>
      <c r="M114" s="137">
        <v>14.972</v>
      </c>
    </row>
    <row r="115" spans="1:13" ht="15.75" customHeight="1" x14ac:dyDescent="0.2">
      <c r="A115" s="159">
        <v>97</v>
      </c>
      <c r="B115" s="122" t="s">
        <v>895</v>
      </c>
      <c r="C115" s="137">
        <v>0.628</v>
      </c>
      <c r="D115" s="137">
        <v>1.38</v>
      </c>
      <c r="E115" s="137">
        <v>1.552</v>
      </c>
      <c r="F115" s="137">
        <v>2.0379999999999998</v>
      </c>
      <c r="G115" s="137">
        <v>4.9850000000000003</v>
      </c>
      <c r="H115" s="137">
        <v>4.8099999999999996</v>
      </c>
      <c r="I115" s="137">
        <v>7.4320000000000004</v>
      </c>
      <c r="J115" s="137">
        <v>9.2840000000000007</v>
      </c>
      <c r="K115" s="137">
        <v>11.755000000000001</v>
      </c>
      <c r="L115" s="137">
        <v>13.701000000000001</v>
      </c>
      <c r="M115" s="137">
        <v>15.519</v>
      </c>
    </row>
    <row r="116" spans="1:13" ht="15.75" customHeight="1" x14ac:dyDescent="0.2">
      <c r="A116" s="159">
        <v>98</v>
      </c>
      <c r="B116" s="122" t="s">
        <v>896</v>
      </c>
      <c r="C116" s="137">
        <v>1.038</v>
      </c>
      <c r="D116" s="137">
        <v>1.1639999999999999</v>
      </c>
      <c r="E116" s="137">
        <v>0.64800000000000002</v>
      </c>
      <c r="F116" s="137">
        <v>2.61</v>
      </c>
      <c r="G116" s="137">
        <v>5.141</v>
      </c>
      <c r="H116" s="137">
        <v>6.1890000000000001</v>
      </c>
      <c r="I116" s="137">
        <v>7.4039999999999999</v>
      </c>
      <c r="J116" s="137">
        <v>13.891</v>
      </c>
      <c r="K116" s="137">
        <v>17.048999999999999</v>
      </c>
      <c r="L116" s="137">
        <v>22.87</v>
      </c>
      <c r="M116" s="137">
        <v>26.998000000000001</v>
      </c>
    </row>
    <row r="117" spans="1:13" ht="15.75" customHeight="1" x14ac:dyDescent="0.2">
      <c r="A117" s="159">
        <v>99</v>
      </c>
      <c r="B117" s="122" t="s">
        <v>897</v>
      </c>
      <c r="C117" s="137">
        <v>0.378</v>
      </c>
      <c r="D117" s="137">
        <v>0.54900000000000004</v>
      </c>
      <c r="E117" s="137">
        <v>0.53900000000000003</v>
      </c>
      <c r="F117" s="137">
        <v>1.224</v>
      </c>
      <c r="G117" s="137">
        <v>2.5369999999999999</v>
      </c>
      <c r="H117" s="137">
        <v>2.9319999999999999</v>
      </c>
      <c r="I117" s="137">
        <v>4.3719999999999999</v>
      </c>
      <c r="J117" s="137">
        <v>6.3659999999999997</v>
      </c>
      <c r="K117" s="137">
        <v>8.3740000000000006</v>
      </c>
      <c r="L117" s="137">
        <v>10.893000000000001</v>
      </c>
      <c r="M117" s="137">
        <v>12.903</v>
      </c>
    </row>
    <row r="118" spans="1:13" ht="15.75" customHeight="1" x14ac:dyDescent="0.2">
      <c r="A118" s="159">
        <v>100</v>
      </c>
      <c r="B118" s="122" t="s">
        <v>898</v>
      </c>
      <c r="C118" s="137">
        <v>0.46700000000000003</v>
      </c>
      <c r="D118" s="137">
        <v>0.60399999999999998</v>
      </c>
      <c r="E118" s="137">
        <v>0.6</v>
      </c>
      <c r="F118" s="137">
        <v>1.236</v>
      </c>
      <c r="G118" s="137">
        <v>2.548</v>
      </c>
      <c r="H118" s="137">
        <v>3.1960000000000002</v>
      </c>
      <c r="I118" s="137">
        <v>5.4180000000000001</v>
      </c>
      <c r="J118" s="137">
        <v>7.2880000000000003</v>
      </c>
      <c r="K118" s="137">
        <v>7.4909999999999997</v>
      </c>
      <c r="L118" s="137">
        <v>9.3179999999999996</v>
      </c>
      <c r="M118" s="137">
        <v>11.342000000000001</v>
      </c>
    </row>
    <row r="119" spans="1:13" ht="15.75" customHeight="1" x14ac:dyDescent="0.2">
      <c r="A119" s="159">
        <v>101</v>
      </c>
      <c r="B119" s="122" t="s">
        <v>899</v>
      </c>
      <c r="C119" s="137">
        <v>0.54300000000000004</v>
      </c>
      <c r="D119" s="137">
        <v>0.81699999999999995</v>
      </c>
      <c r="E119" s="137">
        <v>1.387</v>
      </c>
      <c r="F119" s="137">
        <v>2.3740000000000001</v>
      </c>
      <c r="G119" s="137">
        <v>4.8719999999999999</v>
      </c>
      <c r="H119" s="137">
        <v>6.1989999999999998</v>
      </c>
      <c r="I119" s="137">
        <v>5.5880000000000001</v>
      </c>
      <c r="J119" s="137">
        <v>8.2460000000000004</v>
      </c>
      <c r="K119" s="137">
        <v>9.5709999999999997</v>
      </c>
      <c r="L119" s="137">
        <v>12.329000000000001</v>
      </c>
      <c r="M119" s="137">
        <v>14.348000000000001</v>
      </c>
    </row>
    <row r="120" spans="1:13" ht="15.75" customHeight="1" x14ac:dyDescent="0.2">
      <c r="A120" s="159">
        <v>102</v>
      </c>
      <c r="B120" s="122" t="s">
        <v>900</v>
      </c>
      <c r="C120" s="137">
        <v>0.45700000000000002</v>
      </c>
      <c r="D120" s="137">
        <v>0.77300000000000002</v>
      </c>
      <c r="E120" s="137">
        <v>0.997</v>
      </c>
      <c r="F120" s="137">
        <v>1.512</v>
      </c>
      <c r="G120" s="137">
        <v>2.7309999999999999</v>
      </c>
      <c r="H120" s="137">
        <v>2.4329999999999998</v>
      </c>
      <c r="I120" s="137">
        <v>4.4530000000000003</v>
      </c>
      <c r="J120" s="137">
        <v>7.1189999999999998</v>
      </c>
      <c r="K120" s="137">
        <v>8.7520000000000007</v>
      </c>
      <c r="L120" s="137">
        <v>11.384</v>
      </c>
      <c r="M120" s="137">
        <v>13.394</v>
      </c>
    </row>
    <row r="121" spans="1:13" ht="15.75" customHeight="1" x14ac:dyDescent="0.2">
      <c r="A121" s="159">
        <v>103</v>
      </c>
      <c r="B121" s="122" t="s">
        <v>901</v>
      </c>
      <c r="C121" s="137">
        <v>0.433</v>
      </c>
      <c r="D121" s="137">
        <v>0.67300000000000004</v>
      </c>
      <c r="E121" s="137">
        <v>1.294</v>
      </c>
      <c r="F121" s="137">
        <v>2.032</v>
      </c>
      <c r="G121" s="137">
        <v>4.2619999999999996</v>
      </c>
      <c r="H121" s="137">
        <v>5.2469999999999999</v>
      </c>
      <c r="I121" s="137">
        <v>4.734</v>
      </c>
      <c r="J121" s="137">
        <v>7.3220000000000001</v>
      </c>
      <c r="K121" s="137">
        <v>8.2959999999999994</v>
      </c>
      <c r="L121" s="137">
        <v>10.122999999999999</v>
      </c>
      <c r="M121" s="137">
        <v>12.372</v>
      </c>
    </row>
    <row r="122" spans="1:13" ht="15.75" customHeight="1" x14ac:dyDescent="0.2">
      <c r="A122" s="159">
        <v>104</v>
      </c>
      <c r="B122" s="122" t="s">
        <v>902</v>
      </c>
      <c r="C122" s="137">
        <v>0.376</v>
      </c>
      <c r="D122" s="137">
        <v>1.1779999999999999</v>
      </c>
      <c r="E122" s="137">
        <v>0.98499999999999999</v>
      </c>
      <c r="F122" s="137">
        <v>1.6850000000000001</v>
      </c>
      <c r="G122" s="137">
        <v>3.0449999999999999</v>
      </c>
      <c r="H122" s="137">
        <v>3.5960000000000001</v>
      </c>
      <c r="I122" s="137">
        <v>6.7439999999999998</v>
      </c>
      <c r="J122" s="137">
        <v>9.19</v>
      </c>
      <c r="K122" s="137">
        <v>9.7170000000000005</v>
      </c>
      <c r="L122" s="137">
        <v>12.673</v>
      </c>
      <c r="M122" s="137">
        <v>14.494999999999999</v>
      </c>
    </row>
    <row r="123" spans="1:13" ht="15.75" customHeight="1" x14ac:dyDescent="0.2">
      <c r="A123" s="159">
        <v>105</v>
      </c>
      <c r="B123" s="122" t="s">
        <v>903</v>
      </c>
      <c r="C123" s="137">
        <v>0.61099999999999999</v>
      </c>
      <c r="D123" s="137">
        <v>0.628</v>
      </c>
      <c r="E123" s="137">
        <v>0.68500000000000005</v>
      </c>
      <c r="F123" s="137">
        <v>1.996</v>
      </c>
      <c r="G123" s="137">
        <v>2.99</v>
      </c>
      <c r="H123" s="137">
        <v>3.8530000000000002</v>
      </c>
      <c r="I123" s="137">
        <v>5.5789999999999997</v>
      </c>
      <c r="J123" s="137">
        <v>7.5460000000000003</v>
      </c>
      <c r="K123" s="137">
        <v>8.4809999999999999</v>
      </c>
      <c r="L123" s="137">
        <v>11.105</v>
      </c>
      <c r="M123" s="137">
        <v>13.427</v>
      </c>
    </row>
    <row r="124" spans="1:13" ht="15.75" customHeight="1" x14ac:dyDescent="0.2">
      <c r="A124" s="158" t="s">
        <v>1035</v>
      </c>
      <c r="B124" s="154" t="s">
        <v>904</v>
      </c>
      <c r="C124" s="136">
        <f>SUM(C125:C128)</f>
        <v>2.964</v>
      </c>
      <c r="D124" s="136">
        <f t="shared" ref="D124:E124" si="13">SUM(D125:D128)</f>
        <v>4.2649999999999997</v>
      </c>
      <c r="E124" s="136">
        <f t="shared" si="13"/>
        <v>3.6390000000000002</v>
      </c>
      <c r="F124" s="136">
        <f>SUM(F125:F128)</f>
        <v>11.302999999999999</v>
      </c>
      <c r="G124" s="136">
        <f t="shared" ref="G124:L124" si="14">SUM(G125:G128)</f>
        <v>23.574999999999999</v>
      </c>
      <c r="H124" s="136">
        <f t="shared" si="14"/>
        <v>28.130000000000003</v>
      </c>
      <c r="I124" s="136">
        <f t="shared" si="14"/>
        <v>35.480000000000004</v>
      </c>
      <c r="J124" s="136">
        <f t="shared" si="14"/>
        <v>45.817999999999998</v>
      </c>
      <c r="K124" s="136">
        <f t="shared" si="14"/>
        <v>51.739000000000004</v>
      </c>
      <c r="L124" s="136">
        <f t="shared" si="14"/>
        <v>65.009</v>
      </c>
      <c r="M124" s="136">
        <f t="shared" ref="M124" si="15">SUM(M125:M128)</f>
        <v>79.209000000000003</v>
      </c>
    </row>
    <row r="125" spans="1:13" ht="15.75" customHeight="1" x14ac:dyDescent="0.2">
      <c r="A125" s="159">
        <v>106</v>
      </c>
      <c r="B125" s="122" t="s">
        <v>905</v>
      </c>
      <c r="C125" s="137">
        <v>0.49099999999999999</v>
      </c>
      <c r="D125" s="137">
        <v>0.66800000000000004</v>
      </c>
      <c r="E125" s="137">
        <v>0.56499999999999995</v>
      </c>
      <c r="F125" s="137">
        <v>1.452</v>
      </c>
      <c r="G125" s="137">
        <v>3.39</v>
      </c>
      <c r="H125" s="137">
        <v>3.956</v>
      </c>
      <c r="I125" s="137">
        <v>5.7080000000000002</v>
      </c>
      <c r="J125" s="137">
        <v>6.9660000000000002</v>
      </c>
      <c r="K125" s="137">
        <v>8.3439999999999994</v>
      </c>
      <c r="L125" s="137">
        <v>11.034000000000001</v>
      </c>
      <c r="M125" s="137">
        <v>13.02</v>
      </c>
    </row>
    <row r="126" spans="1:13" ht="15.75" customHeight="1" x14ac:dyDescent="0.2">
      <c r="A126" s="159">
        <v>107</v>
      </c>
      <c r="B126" s="122" t="s">
        <v>906</v>
      </c>
      <c r="C126" s="137">
        <v>0.59799999999999998</v>
      </c>
      <c r="D126" s="137">
        <v>0.86599999999999999</v>
      </c>
      <c r="E126" s="137">
        <v>0.74</v>
      </c>
      <c r="F126" s="137">
        <v>2.9430000000000001</v>
      </c>
      <c r="G126" s="137">
        <v>7.25</v>
      </c>
      <c r="H126" s="137">
        <v>8.0549999999999997</v>
      </c>
      <c r="I126" s="137">
        <v>10.962</v>
      </c>
      <c r="J126" s="137">
        <v>12.581</v>
      </c>
      <c r="K126" s="137">
        <v>13.403</v>
      </c>
      <c r="L126" s="137">
        <v>15.92</v>
      </c>
      <c r="M126" s="137">
        <v>18.798999999999999</v>
      </c>
    </row>
    <row r="127" spans="1:13" ht="15.75" customHeight="1" x14ac:dyDescent="0.2">
      <c r="A127" s="159">
        <v>108</v>
      </c>
      <c r="B127" s="122" t="s">
        <v>904</v>
      </c>
      <c r="C127" s="137">
        <v>0.91200000000000003</v>
      </c>
      <c r="D127" s="137">
        <v>1.2370000000000001</v>
      </c>
      <c r="E127" s="137">
        <v>1.0569999999999999</v>
      </c>
      <c r="F127" s="137">
        <v>4.141</v>
      </c>
      <c r="G127" s="137">
        <v>8.0220000000000002</v>
      </c>
      <c r="H127" s="137">
        <v>9.7690000000000001</v>
      </c>
      <c r="I127" s="137">
        <v>11.585000000000001</v>
      </c>
      <c r="J127" s="137">
        <v>15.846</v>
      </c>
      <c r="K127" s="137">
        <v>17.771000000000001</v>
      </c>
      <c r="L127" s="137">
        <v>22.302</v>
      </c>
      <c r="M127" s="137">
        <v>19.689</v>
      </c>
    </row>
    <row r="128" spans="1:13" ht="15.75" customHeight="1" x14ac:dyDescent="0.2">
      <c r="A128" s="159">
        <v>109</v>
      </c>
      <c r="B128" s="122" t="s">
        <v>907</v>
      </c>
      <c r="C128" s="137">
        <v>0.96299999999999997</v>
      </c>
      <c r="D128" s="137">
        <v>1.494</v>
      </c>
      <c r="E128" s="137">
        <v>1.2769999999999999</v>
      </c>
      <c r="F128" s="137">
        <v>2.7669999999999999</v>
      </c>
      <c r="G128" s="137">
        <v>4.9130000000000003</v>
      </c>
      <c r="H128" s="137">
        <v>6.35</v>
      </c>
      <c r="I128" s="137">
        <v>7.2249999999999996</v>
      </c>
      <c r="J128" s="137">
        <v>10.425000000000001</v>
      </c>
      <c r="K128" s="137">
        <v>12.221</v>
      </c>
      <c r="L128" s="137">
        <v>15.753</v>
      </c>
      <c r="M128" s="137">
        <v>27.701000000000001</v>
      </c>
    </row>
    <row r="129" spans="1:13" ht="15.75" customHeight="1" x14ac:dyDescent="0.2">
      <c r="A129" s="158" t="s">
        <v>1036</v>
      </c>
      <c r="B129" s="154" t="s">
        <v>908</v>
      </c>
      <c r="C129" s="136">
        <f>SUM(C130:C137)</f>
        <v>4.4510000000000005</v>
      </c>
      <c r="D129" s="136">
        <f t="shared" ref="D129:L129" si="16">SUM(D130:D137)</f>
        <v>7.6710000000000003</v>
      </c>
      <c r="E129" s="136">
        <f t="shared" si="16"/>
        <v>6.6139999999999999</v>
      </c>
      <c r="F129" s="136">
        <f>SUM(F130:F137)</f>
        <v>18.777999999999999</v>
      </c>
      <c r="G129" s="136">
        <f t="shared" si="16"/>
        <v>37.568000000000005</v>
      </c>
      <c r="H129" s="136">
        <f t="shared" si="16"/>
        <v>40.832000000000008</v>
      </c>
      <c r="I129" s="136">
        <f t="shared" si="16"/>
        <v>47.781999999999989</v>
      </c>
      <c r="J129" s="136">
        <f t="shared" si="16"/>
        <v>71.771000000000001</v>
      </c>
      <c r="K129" s="136">
        <f t="shared" si="16"/>
        <v>83.162999999999997</v>
      </c>
      <c r="L129" s="136">
        <f t="shared" si="16"/>
        <v>108.07899999999999</v>
      </c>
      <c r="M129" s="136">
        <f t="shared" ref="M129" si="17">SUM(M130:M137)</f>
        <v>131.131</v>
      </c>
    </row>
    <row r="130" spans="1:13" ht="15.75" customHeight="1" x14ac:dyDescent="0.2">
      <c r="A130" s="159">
        <v>110</v>
      </c>
      <c r="B130" s="122" t="s">
        <v>909</v>
      </c>
      <c r="C130" s="137">
        <v>0.374</v>
      </c>
      <c r="D130" s="137">
        <v>0.63900000000000001</v>
      </c>
      <c r="E130" s="137">
        <v>0.54600000000000004</v>
      </c>
      <c r="F130" s="137">
        <v>3.6859999999999999</v>
      </c>
      <c r="G130" s="137">
        <v>6.6959999999999997</v>
      </c>
      <c r="H130" s="137">
        <v>9.2260000000000009</v>
      </c>
      <c r="I130" s="137">
        <v>7.5620000000000003</v>
      </c>
      <c r="J130" s="137">
        <v>10.803000000000001</v>
      </c>
      <c r="K130" s="137">
        <v>12.353</v>
      </c>
      <c r="L130" s="137">
        <v>15.419</v>
      </c>
      <c r="M130" s="137">
        <v>18.669</v>
      </c>
    </row>
    <row r="131" spans="1:13" ht="15.75" customHeight="1" x14ac:dyDescent="0.2">
      <c r="A131" s="159">
        <v>111</v>
      </c>
      <c r="B131" s="122" t="s">
        <v>910</v>
      </c>
      <c r="C131" s="137">
        <v>0.92600000000000005</v>
      </c>
      <c r="D131" s="137">
        <v>1.0720000000000001</v>
      </c>
      <c r="E131" s="137">
        <v>0.91600000000000004</v>
      </c>
      <c r="F131" s="137">
        <v>2.3180000000000001</v>
      </c>
      <c r="G131" s="137">
        <v>4.3280000000000003</v>
      </c>
      <c r="H131" s="137">
        <v>5.093</v>
      </c>
      <c r="I131" s="137">
        <v>6.0039999999999996</v>
      </c>
      <c r="J131" s="137">
        <v>13.901999999999999</v>
      </c>
      <c r="K131" s="137">
        <v>17.832000000000001</v>
      </c>
      <c r="L131" s="137">
        <v>22.984999999999999</v>
      </c>
      <c r="M131" s="137">
        <v>26.739000000000001</v>
      </c>
    </row>
    <row r="132" spans="1:13" ht="15.75" customHeight="1" x14ac:dyDescent="0.2">
      <c r="A132" s="159">
        <v>112</v>
      </c>
      <c r="B132" s="122" t="s">
        <v>911</v>
      </c>
      <c r="C132" s="137">
        <v>0.42699999999999999</v>
      </c>
      <c r="D132" s="137">
        <v>1.093</v>
      </c>
      <c r="E132" s="137">
        <v>0.93400000000000005</v>
      </c>
      <c r="F132" s="137">
        <v>2.0350000000000001</v>
      </c>
      <c r="G132" s="137">
        <v>3.4630000000000001</v>
      </c>
      <c r="H132" s="137">
        <v>3.7349999999999999</v>
      </c>
      <c r="I132" s="137">
        <v>6.4770000000000003</v>
      </c>
      <c r="J132" s="137">
        <v>7.8780000000000001</v>
      </c>
      <c r="K132" s="137">
        <v>7.8710000000000004</v>
      </c>
      <c r="L132" s="137">
        <v>10.61</v>
      </c>
      <c r="M132" s="137">
        <v>12.27</v>
      </c>
    </row>
    <row r="133" spans="1:13" ht="15.75" customHeight="1" x14ac:dyDescent="0.2">
      <c r="A133" s="159">
        <v>113</v>
      </c>
      <c r="B133" s="122" t="s">
        <v>912</v>
      </c>
      <c r="C133" s="137">
        <v>0.71799999999999997</v>
      </c>
      <c r="D133" s="137">
        <v>0.94299999999999995</v>
      </c>
      <c r="E133" s="137">
        <v>0.80600000000000005</v>
      </c>
      <c r="F133" s="137">
        <v>3.0950000000000002</v>
      </c>
      <c r="G133" s="137">
        <v>5.0839999999999996</v>
      </c>
      <c r="H133" s="137">
        <v>5.9930000000000003</v>
      </c>
      <c r="I133" s="137">
        <v>7.8840000000000003</v>
      </c>
      <c r="J133" s="137">
        <v>10.731</v>
      </c>
      <c r="K133" s="137">
        <v>12.208</v>
      </c>
      <c r="L133" s="137">
        <v>15.175000000000001</v>
      </c>
      <c r="M133" s="137">
        <v>18.664000000000001</v>
      </c>
    </row>
    <row r="134" spans="1:13" ht="15.75" customHeight="1" x14ac:dyDescent="0.2">
      <c r="A134" s="159">
        <v>114</v>
      </c>
      <c r="B134" s="122" t="s">
        <v>913</v>
      </c>
      <c r="C134" s="137">
        <v>0.434</v>
      </c>
      <c r="D134" s="137">
        <v>1.0469999999999999</v>
      </c>
      <c r="E134" s="137">
        <v>0.96299999999999997</v>
      </c>
      <c r="F134" s="137">
        <v>1.9379999999999999</v>
      </c>
      <c r="G134" s="137">
        <v>3.7250000000000001</v>
      </c>
      <c r="H134" s="137">
        <v>3.4209999999999998</v>
      </c>
      <c r="I134" s="137">
        <v>4.1139999999999999</v>
      </c>
      <c r="J134" s="137">
        <v>5.9169999999999998</v>
      </c>
      <c r="K134" s="137">
        <v>7.5039999999999996</v>
      </c>
      <c r="L134" s="137">
        <v>10.737</v>
      </c>
      <c r="M134" s="137">
        <v>12.468999999999999</v>
      </c>
    </row>
    <row r="135" spans="1:13" ht="15.75" customHeight="1" x14ac:dyDescent="0.2">
      <c r="A135" s="159">
        <v>115</v>
      </c>
      <c r="B135" s="122" t="s">
        <v>914</v>
      </c>
      <c r="C135" s="137">
        <v>0.32600000000000001</v>
      </c>
      <c r="D135" s="137">
        <v>0.86</v>
      </c>
      <c r="E135" s="137">
        <v>0.70899999999999996</v>
      </c>
      <c r="F135" s="137">
        <v>1.67</v>
      </c>
      <c r="G135" s="137">
        <v>5.7560000000000002</v>
      </c>
      <c r="H135" s="137">
        <v>4.3620000000000001</v>
      </c>
      <c r="I135" s="137">
        <v>4.907</v>
      </c>
      <c r="J135" s="137">
        <v>7.2220000000000004</v>
      </c>
      <c r="K135" s="137">
        <v>7.7290000000000001</v>
      </c>
      <c r="L135" s="137">
        <v>10.897</v>
      </c>
      <c r="M135" s="137">
        <v>13.307</v>
      </c>
    </row>
    <row r="136" spans="1:13" ht="15.75" customHeight="1" x14ac:dyDescent="0.2">
      <c r="A136" s="159">
        <v>116</v>
      </c>
      <c r="B136" s="122" t="s">
        <v>915</v>
      </c>
      <c r="C136" s="137">
        <v>0.92400000000000004</v>
      </c>
      <c r="D136" s="137">
        <v>1.3</v>
      </c>
      <c r="E136" s="137">
        <v>1.109</v>
      </c>
      <c r="F136" s="137">
        <v>2.7869999999999999</v>
      </c>
      <c r="G136" s="137">
        <v>5.718</v>
      </c>
      <c r="H136" s="137">
        <v>6.7839999999999998</v>
      </c>
      <c r="I136" s="137">
        <v>6.6749999999999998</v>
      </c>
      <c r="J136" s="137">
        <v>9.3659999999999997</v>
      </c>
      <c r="K136" s="137">
        <v>10.009</v>
      </c>
      <c r="L136" s="137">
        <v>12.218999999999999</v>
      </c>
      <c r="M136" s="137">
        <v>16.201000000000001</v>
      </c>
    </row>
    <row r="137" spans="1:13" ht="15.75" customHeight="1" x14ac:dyDescent="0.2">
      <c r="A137" s="159">
        <v>117</v>
      </c>
      <c r="B137" s="122" t="s">
        <v>916</v>
      </c>
      <c r="C137" s="137">
        <v>0.32200000000000001</v>
      </c>
      <c r="D137" s="137">
        <v>0.71699999999999997</v>
      </c>
      <c r="E137" s="137">
        <v>0.63100000000000001</v>
      </c>
      <c r="F137" s="137">
        <v>1.2490000000000001</v>
      </c>
      <c r="G137" s="137">
        <v>2.798</v>
      </c>
      <c r="H137" s="137">
        <v>2.218</v>
      </c>
      <c r="I137" s="137">
        <v>4.1589999999999998</v>
      </c>
      <c r="J137" s="137">
        <v>5.952</v>
      </c>
      <c r="K137" s="137">
        <v>7.657</v>
      </c>
      <c r="L137" s="137">
        <v>10.037000000000001</v>
      </c>
      <c r="M137" s="137">
        <v>12.811999999999999</v>
      </c>
    </row>
    <row r="138" spans="1:13" ht="15.75" customHeight="1" x14ac:dyDescent="0.2">
      <c r="A138" s="158" t="s">
        <v>1037</v>
      </c>
      <c r="B138" s="154" t="s">
        <v>917</v>
      </c>
      <c r="C138" s="136">
        <f>SUM(C139:C148)</f>
        <v>5.27</v>
      </c>
      <c r="D138" s="136">
        <f t="shared" ref="D138:L138" si="18">SUM(D139:D148)</f>
        <v>9.2149999999999999</v>
      </c>
      <c r="E138" s="136">
        <f t="shared" si="18"/>
        <v>7.9569999999999999</v>
      </c>
      <c r="F138" s="136">
        <f>SUM(F139:F148)</f>
        <v>21.603000000000002</v>
      </c>
      <c r="G138" s="136">
        <f t="shared" si="18"/>
        <v>41.292999999999992</v>
      </c>
      <c r="H138" s="136">
        <f t="shared" si="18"/>
        <v>48.680999999999997</v>
      </c>
      <c r="I138" s="136">
        <f t="shared" si="18"/>
        <v>62.476999999999997</v>
      </c>
      <c r="J138" s="136">
        <f t="shared" si="18"/>
        <v>89.066000000000003</v>
      </c>
      <c r="K138" s="136">
        <f t="shared" si="18"/>
        <v>105.77100000000002</v>
      </c>
      <c r="L138" s="136">
        <f t="shared" si="18"/>
        <v>134.815</v>
      </c>
      <c r="M138" s="136">
        <f t="shared" ref="M138" si="19">SUM(M139:M148)</f>
        <v>165.58499999999998</v>
      </c>
    </row>
    <row r="139" spans="1:13" ht="15.75" customHeight="1" x14ac:dyDescent="0.2">
      <c r="A139" s="159">
        <v>118</v>
      </c>
      <c r="B139" s="122" t="s">
        <v>918</v>
      </c>
      <c r="C139" s="137">
        <v>0.72499999999999998</v>
      </c>
      <c r="D139" s="137">
        <v>0.88300000000000001</v>
      </c>
      <c r="E139" s="137">
        <v>0.754</v>
      </c>
      <c r="F139" s="137">
        <v>2.7480000000000002</v>
      </c>
      <c r="G139" s="137">
        <v>5.9480000000000004</v>
      </c>
      <c r="H139" s="137">
        <v>7.6859999999999999</v>
      </c>
      <c r="I139" s="137">
        <v>5.9480000000000004</v>
      </c>
      <c r="J139" s="137">
        <v>10.685</v>
      </c>
      <c r="K139" s="137">
        <v>12.331</v>
      </c>
      <c r="L139" s="137">
        <v>15.343</v>
      </c>
      <c r="M139" s="137">
        <v>19.283000000000001</v>
      </c>
    </row>
    <row r="140" spans="1:13" ht="15.75" customHeight="1" x14ac:dyDescent="0.2">
      <c r="A140" s="159">
        <v>119</v>
      </c>
      <c r="B140" s="122" t="s">
        <v>919</v>
      </c>
      <c r="C140" s="137">
        <v>0.76300000000000001</v>
      </c>
      <c r="D140" s="137">
        <v>1.3440000000000001</v>
      </c>
      <c r="E140" s="137">
        <v>1.2310000000000001</v>
      </c>
      <c r="F140" s="137">
        <v>2.8119999999999998</v>
      </c>
      <c r="G140" s="137">
        <v>5.1459999999999999</v>
      </c>
      <c r="H140" s="137">
        <v>7.51</v>
      </c>
      <c r="I140" s="137">
        <v>6.4569999999999999</v>
      </c>
      <c r="J140" s="137">
        <v>8.2439999999999998</v>
      </c>
      <c r="K140" s="137">
        <v>9.39</v>
      </c>
      <c r="L140" s="137">
        <v>11.573</v>
      </c>
      <c r="M140" s="137">
        <v>15.013</v>
      </c>
    </row>
    <row r="141" spans="1:13" ht="15.75" customHeight="1" x14ac:dyDescent="0.2">
      <c r="A141" s="159">
        <v>120</v>
      </c>
      <c r="B141" s="122" t="s">
        <v>920</v>
      </c>
      <c r="C141" s="137">
        <v>0.42699999999999999</v>
      </c>
      <c r="D141" s="137">
        <v>0.86499999999999999</v>
      </c>
      <c r="E141" s="137">
        <v>0.74</v>
      </c>
      <c r="F141" s="137">
        <v>2.0830000000000002</v>
      </c>
      <c r="G141" s="137">
        <v>3.8439999999999999</v>
      </c>
      <c r="H141" s="137">
        <v>3.9929999999999999</v>
      </c>
      <c r="I141" s="137">
        <v>4.4710000000000001</v>
      </c>
      <c r="J141" s="137">
        <v>6.6459999999999999</v>
      </c>
      <c r="K141" s="137">
        <v>8.0269999999999992</v>
      </c>
      <c r="L141" s="137">
        <v>9.6319999999999997</v>
      </c>
      <c r="M141" s="137">
        <v>12.512</v>
      </c>
    </row>
    <row r="142" spans="1:13" ht="15.75" customHeight="1" x14ac:dyDescent="0.2">
      <c r="A142" s="159">
        <v>121</v>
      </c>
      <c r="B142" s="122" t="s">
        <v>921</v>
      </c>
      <c r="C142" s="137">
        <v>0.42699999999999999</v>
      </c>
      <c r="D142" s="137">
        <v>0.76800000000000002</v>
      </c>
      <c r="E142" s="137">
        <v>0.65600000000000003</v>
      </c>
      <c r="F142" s="137">
        <v>1.988</v>
      </c>
      <c r="G142" s="137">
        <v>2.899</v>
      </c>
      <c r="H142" s="137">
        <v>2.7959999999999998</v>
      </c>
      <c r="I142" s="137">
        <v>5.0540000000000003</v>
      </c>
      <c r="J142" s="137">
        <v>7.0359999999999996</v>
      </c>
      <c r="K142" s="137">
        <v>8.5109999999999992</v>
      </c>
      <c r="L142" s="137">
        <v>10.901</v>
      </c>
      <c r="M142" s="137">
        <v>12.532999999999999</v>
      </c>
    </row>
    <row r="143" spans="1:13" ht="15.75" customHeight="1" x14ac:dyDescent="0.2">
      <c r="A143" s="159">
        <v>122</v>
      </c>
      <c r="B143" s="122" t="s">
        <v>922</v>
      </c>
      <c r="C143" s="137">
        <v>0.249</v>
      </c>
      <c r="D143" s="137">
        <v>0.55700000000000005</v>
      </c>
      <c r="E143" s="137">
        <v>0.47599999999999998</v>
      </c>
      <c r="F143" s="137">
        <v>1.1539999999999999</v>
      </c>
      <c r="G143" s="137">
        <v>2.984</v>
      </c>
      <c r="H143" s="137">
        <v>3.2090000000000001</v>
      </c>
      <c r="I143" s="137">
        <v>4.1849999999999996</v>
      </c>
      <c r="J143" s="137">
        <v>5.9779999999999998</v>
      </c>
      <c r="K143" s="137">
        <v>7.3869999999999996</v>
      </c>
      <c r="L143" s="137">
        <v>10.856999999999999</v>
      </c>
      <c r="M143" s="137">
        <v>12.589</v>
      </c>
    </row>
    <row r="144" spans="1:13" ht="15.75" customHeight="1" x14ac:dyDescent="0.2">
      <c r="A144" s="159">
        <v>123</v>
      </c>
      <c r="B144" s="122" t="s">
        <v>923</v>
      </c>
      <c r="C144" s="137">
        <v>0.54500000000000004</v>
      </c>
      <c r="D144" s="137">
        <v>0.84399999999999997</v>
      </c>
      <c r="E144" s="137">
        <v>0.72099999999999997</v>
      </c>
      <c r="F144" s="137">
        <v>2.718</v>
      </c>
      <c r="G144" s="137">
        <v>5.8220000000000001</v>
      </c>
      <c r="H144" s="137">
        <v>6.7750000000000004</v>
      </c>
      <c r="I144" s="137">
        <v>10.156000000000001</v>
      </c>
      <c r="J144" s="137">
        <v>12.037000000000001</v>
      </c>
      <c r="K144" s="137">
        <v>14.243</v>
      </c>
      <c r="L144" s="137">
        <v>16.411000000000001</v>
      </c>
      <c r="M144" s="137">
        <v>20.331</v>
      </c>
    </row>
    <row r="145" spans="1:13" ht="15.75" customHeight="1" x14ac:dyDescent="0.2">
      <c r="A145" s="159">
        <v>124</v>
      </c>
      <c r="B145" s="122" t="s">
        <v>924</v>
      </c>
      <c r="C145" s="137">
        <v>0.42699999999999999</v>
      </c>
      <c r="D145" s="137">
        <v>0.59299999999999997</v>
      </c>
      <c r="E145" s="137">
        <v>0.50700000000000001</v>
      </c>
      <c r="F145" s="137">
        <v>1.4830000000000001</v>
      </c>
      <c r="G145" s="137">
        <v>3.2149999999999999</v>
      </c>
      <c r="H145" s="137">
        <v>3.8580000000000001</v>
      </c>
      <c r="I145" s="137">
        <v>3.907</v>
      </c>
      <c r="J145" s="137">
        <v>6.5789999999999997</v>
      </c>
      <c r="K145" s="137">
        <v>8.2249999999999996</v>
      </c>
      <c r="L145" s="137">
        <v>10.875</v>
      </c>
      <c r="M145" s="137">
        <v>13.632999999999999</v>
      </c>
    </row>
    <row r="146" spans="1:13" ht="15.75" customHeight="1" x14ac:dyDescent="0.2">
      <c r="A146" s="159">
        <v>125</v>
      </c>
      <c r="B146" s="122" t="s">
        <v>917</v>
      </c>
      <c r="C146" s="137">
        <v>0.85299999999999998</v>
      </c>
      <c r="D146" s="137">
        <v>1.2070000000000001</v>
      </c>
      <c r="E146" s="137">
        <v>1.0309999999999999</v>
      </c>
      <c r="F146" s="137">
        <v>2.3730000000000002</v>
      </c>
      <c r="G146" s="137">
        <v>4.7480000000000002</v>
      </c>
      <c r="H146" s="137">
        <v>5.0469999999999997</v>
      </c>
      <c r="I146" s="137">
        <v>5.86</v>
      </c>
      <c r="J146" s="137">
        <v>11.673999999999999</v>
      </c>
      <c r="K146" s="137">
        <v>17.280999999999999</v>
      </c>
      <c r="L146" s="137">
        <v>22.722999999999999</v>
      </c>
      <c r="M146" s="137">
        <v>26.783999999999999</v>
      </c>
    </row>
    <row r="147" spans="1:13" ht="15.75" customHeight="1" x14ac:dyDescent="0.2">
      <c r="A147" s="159">
        <v>126</v>
      </c>
      <c r="B147" s="122" t="s">
        <v>925</v>
      </c>
      <c r="C147" s="137">
        <v>0.42699999999999999</v>
      </c>
      <c r="D147" s="137">
        <v>1.093</v>
      </c>
      <c r="E147" s="137">
        <v>0.93400000000000005</v>
      </c>
      <c r="F147" s="137">
        <v>2.234</v>
      </c>
      <c r="G147" s="137">
        <v>3.0409999999999999</v>
      </c>
      <c r="H147" s="137">
        <v>3.5489999999999999</v>
      </c>
      <c r="I147" s="137">
        <v>9.2230000000000008</v>
      </c>
      <c r="J147" s="137">
        <v>11.124000000000001</v>
      </c>
      <c r="K147" s="137">
        <v>10.861000000000001</v>
      </c>
      <c r="L147" s="137">
        <v>13.797000000000001</v>
      </c>
      <c r="M147" s="137">
        <v>17.492999999999999</v>
      </c>
    </row>
    <row r="148" spans="1:13" ht="15.75" customHeight="1" x14ac:dyDescent="0.2">
      <c r="A148" s="159">
        <v>127</v>
      </c>
      <c r="B148" s="122" t="s">
        <v>926</v>
      </c>
      <c r="C148" s="137">
        <v>0.42699999999999999</v>
      </c>
      <c r="D148" s="137">
        <v>1.0609999999999999</v>
      </c>
      <c r="E148" s="137">
        <v>0.90700000000000003</v>
      </c>
      <c r="F148" s="137">
        <v>2.0099999999999998</v>
      </c>
      <c r="G148" s="137">
        <v>3.6459999999999999</v>
      </c>
      <c r="H148" s="137">
        <v>4.258</v>
      </c>
      <c r="I148" s="137">
        <v>7.2160000000000002</v>
      </c>
      <c r="J148" s="137">
        <v>9.0630000000000006</v>
      </c>
      <c r="K148" s="137">
        <v>9.5150000000000006</v>
      </c>
      <c r="L148" s="137">
        <v>12.702999999999999</v>
      </c>
      <c r="M148" s="137">
        <v>15.414</v>
      </c>
    </row>
    <row r="149" spans="1:13" ht="15.75" customHeight="1" x14ac:dyDescent="0.2">
      <c r="A149" s="158" t="s">
        <v>1038</v>
      </c>
      <c r="B149" s="154" t="s">
        <v>927</v>
      </c>
      <c r="C149" s="136">
        <f>SUM(C150:C155)</f>
        <v>3.6100000000000003</v>
      </c>
      <c r="D149" s="136">
        <f t="shared" ref="D149:L149" si="20">SUM(D150:D155)</f>
        <v>5.7479999999999993</v>
      </c>
      <c r="E149" s="136">
        <f t="shared" si="20"/>
        <v>7.7169999999999996</v>
      </c>
      <c r="F149" s="136">
        <f>SUM(F150:F155)</f>
        <v>13.901000000000002</v>
      </c>
      <c r="G149" s="136">
        <f t="shared" si="20"/>
        <v>25.274000000000001</v>
      </c>
      <c r="H149" s="136">
        <f t="shared" si="20"/>
        <v>30.957999999999998</v>
      </c>
      <c r="I149" s="136">
        <f t="shared" si="20"/>
        <v>33.716000000000001</v>
      </c>
      <c r="J149" s="136">
        <f t="shared" si="20"/>
        <v>50.835999999999991</v>
      </c>
      <c r="K149" s="136">
        <f t="shared" si="20"/>
        <v>60.941000000000003</v>
      </c>
      <c r="L149" s="136">
        <f t="shared" si="20"/>
        <v>75.687999999999988</v>
      </c>
      <c r="M149" s="136">
        <f t="shared" ref="M149" si="21">SUM(M150:M155)</f>
        <v>91.643999999999991</v>
      </c>
    </row>
    <row r="150" spans="1:13" ht="15.75" customHeight="1" x14ac:dyDescent="0.2">
      <c r="A150" s="159">
        <v>128</v>
      </c>
      <c r="B150" s="122" t="s">
        <v>928</v>
      </c>
      <c r="C150" s="137">
        <v>0.215</v>
      </c>
      <c r="D150" s="137">
        <v>0.76600000000000001</v>
      </c>
      <c r="E150" s="137">
        <v>0.90800000000000003</v>
      </c>
      <c r="F150" s="137">
        <v>1.47</v>
      </c>
      <c r="G150" s="137">
        <v>2.9169999999999998</v>
      </c>
      <c r="H150" s="137">
        <v>3.5110000000000001</v>
      </c>
      <c r="I150" s="137">
        <v>4.3079999999999998</v>
      </c>
      <c r="J150" s="137">
        <v>7.032</v>
      </c>
      <c r="K150" s="137">
        <v>8.3170000000000002</v>
      </c>
      <c r="L150" s="137">
        <v>10.734999999999999</v>
      </c>
      <c r="M150" s="137">
        <v>13.506</v>
      </c>
    </row>
    <row r="151" spans="1:13" ht="15.75" customHeight="1" x14ac:dyDescent="0.2">
      <c r="A151" s="159">
        <v>129</v>
      </c>
      <c r="B151" s="122" t="s">
        <v>929</v>
      </c>
      <c r="C151" s="137">
        <v>0.51900000000000002</v>
      </c>
      <c r="D151" s="137">
        <v>0.79400000000000004</v>
      </c>
      <c r="E151" s="137">
        <v>1.4590000000000001</v>
      </c>
      <c r="F151" s="137">
        <v>2.4390000000000001</v>
      </c>
      <c r="G151" s="137">
        <v>5.5880000000000001</v>
      </c>
      <c r="H151" s="137">
        <v>5.4669999999999996</v>
      </c>
      <c r="I151" s="137">
        <v>4.8899999999999997</v>
      </c>
      <c r="J151" s="137">
        <v>6.1829999999999998</v>
      </c>
      <c r="K151" s="137">
        <v>7.3019999999999996</v>
      </c>
      <c r="L151" s="137">
        <v>9.4559999999999995</v>
      </c>
      <c r="M151" s="137">
        <v>11.157</v>
      </c>
    </row>
    <row r="152" spans="1:13" ht="15.75" customHeight="1" x14ac:dyDescent="0.2">
      <c r="A152" s="159">
        <v>130</v>
      </c>
      <c r="B152" s="122" t="s">
        <v>930</v>
      </c>
      <c r="C152" s="137">
        <v>1.069</v>
      </c>
      <c r="D152" s="137">
        <v>1.43</v>
      </c>
      <c r="E152" s="137">
        <v>1.679</v>
      </c>
      <c r="F152" s="137">
        <v>2.9289999999999998</v>
      </c>
      <c r="G152" s="137">
        <v>5.6760000000000002</v>
      </c>
      <c r="H152" s="137">
        <v>6.9420000000000002</v>
      </c>
      <c r="I152" s="137">
        <v>5.5519999999999996</v>
      </c>
      <c r="J152" s="137">
        <v>8.1850000000000005</v>
      </c>
      <c r="K152" s="137">
        <v>9.8719999999999999</v>
      </c>
      <c r="L152" s="137">
        <v>11.750999999999999</v>
      </c>
      <c r="M152" s="137">
        <v>14.901999999999999</v>
      </c>
    </row>
    <row r="153" spans="1:13" ht="15.75" customHeight="1" x14ac:dyDescent="0.2">
      <c r="A153" s="159">
        <v>131</v>
      </c>
      <c r="B153" s="122" t="s">
        <v>931</v>
      </c>
      <c r="C153" s="137">
        <v>1.264</v>
      </c>
      <c r="D153" s="137">
        <v>1.5660000000000001</v>
      </c>
      <c r="E153" s="137">
        <v>2.3260000000000001</v>
      </c>
      <c r="F153" s="137">
        <v>3.88</v>
      </c>
      <c r="G153" s="137">
        <v>6.915</v>
      </c>
      <c r="H153" s="137">
        <v>8.7129999999999992</v>
      </c>
      <c r="I153" s="137">
        <v>10.084</v>
      </c>
      <c r="J153" s="137">
        <v>15.284000000000001</v>
      </c>
      <c r="K153" s="137">
        <v>17.030999999999999</v>
      </c>
      <c r="L153" s="137">
        <v>21.87</v>
      </c>
      <c r="M153" s="137">
        <v>26.181999999999999</v>
      </c>
    </row>
    <row r="154" spans="1:13" ht="15.75" customHeight="1" x14ac:dyDescent="0.2">
      <c r="A154" s="159">
        <v>132</v>
      </c>
      <c r="B154" s="122" t="s">
        <v>932</v>
      </c>
      <c r="C154" s="137">
        <v>0.222</v>
      </c>
      <c r="D154" s="137">
        <v>0.746</v>
      </c>
      <c r="E154" s="137">
        <v>0.88800000000000001</v>
      </c>
      <c r="F154" s="137">
        <v>2.1230000000000002</v>
      </c>
      <c r="G154" s="137">
        <v>2.8029999999999999</v>
      </c>
      <c r="H154" s="137">
        <v>4.625</v>
      </c>
      <c r="I154" s="137">
        <v>6.5380000000000003</v>
      </c>
      <c r="J154" s="137">
        <v>7.782</v>
      </c>
      <c r="K154" s="137">
        <v>9.3889999999999993</v>
      </c>
      <c r="L154" s="137">
        <v>11.249000000000001</v>
      </c>
      <c r="M154" s="137">
        <v>13.632999999999999</v>
      </c>
    </row>
    <row r="155" spans="1:13" ht="15.75" customHeight="1" x14ac:dyDescent="0.2">
      <c r="A155" s="159">
        <v>133</v>
      </c>
      <c r="B155" s="122" t="s">
        <v>933</v>
      </c>
      <c r="C155" s="137">
        <v>0.32100000000000001</v>
      </c>
      <c r="D155" s="137">
        <v>0.44600000000000001</v>
      </c>
      <c r="E155" s="137">
        <v>0.45700000000000002</v>
      </c>
      <c r="F155" s="137">
        <v>1.06</v>
      </c>
      <c r="G155" s="137">
        <v>1.375</v>
      </c>
      <c r="H155" s="137">
        <v>1.7</v>
      </c>
      <c r="I155" s="137">
        <v>2.3439999999999999</v>
      </c>
      <c r="J155" s="137">
        <v>6.37</v>
      </c>
      <c r="K155" s="137">
        <v>9.0299999999999994</v>
      </c>
      <c r="L155" s="137">
        <v>10.627000000000001</v>
      </c>
      <c r="M155" s="137">
        <v>12.263999999999999</v>
      </c>
    </row>
    <row r="156" spans="1:13" ht="15.75" customHeight="1" x14ac:dyDescent="0.2">
      <c r="A156" s="158" t="s">
        <v>1039</v>
      </c>
      <c r="B156" s="154" t="s">
        <v>934</v>
      </c>
      <c r="C156" s="136">
        <f>SUM(C157:C164)</f>
        <v>3.6609999999999996</v>
      </c>
      <c r="D156" s="136">
        <f t="shared" ref="D156:L156" si="22">SUM(D157:D164)</f>
        <v>5.9969999999999999</v>
      </c>
      <c r="E156" s="136">
        <f t="shared" si="22"/>
        <v>5.157</v>
      </c>
      <c r="F156" s="136">
        <f>SUM(F157:F164)</f>
        <v>28.933</v>
      </c>
      <c r="G156" s="136">
        <f t="shared" si="22"/>
        <v>60.616</v>
      </c>
      <c r="H156" s="136">
        <f t="shared" si="22"/>
        <v>70.171999999999997</v>
      </c>
      <c r="I156" s="136">
        <f t="shared" si="22"/>
        <v>127.63</v>
      </c>
      <c r="J156" s="136">
        <f t="shared" si="22"/>
        <v>145.30699999999999</v>
      </c>
      <c r="K156" s="136">
        <f t="shared" si="22"/>
        <v>148.14699999999999</v>
      </c>
      <c r="L156" s="136">
        <f t="shared" si="22"/>
        <v>172.47399999999999</v>
      </c>
      <c r="M156" s="136">
        <f t="shared" ref="M156" si="23">SUM(M157:M164)</f>
        <v>195.23900000000003</v>
      </c>
    </row>
    <row r="157" spans="1:13" ht="15.75" customHeight="1" x14ac:dyDescent="0.2">
      <c r="A157" s="159">
        <v>134</v>
      </c>
      <c r="B157" s="122" t="s">
        <v>935</v>
      </c>
      <c r="C157" s="137">
        <v>0.95</v>
      </c>
      <c r="D157" s="137">
        <v>1.577</v>
      </c>
      <c r="E157" s="137">
        <v>1.3480000000000001</v>
      </c>
      <c r="F157" s="137">
        <v>5.5890000000000004</v>
      </c>
      <c r="G157" s="137">
        <v>11.035</v>
      </c>
      <c r="H157" s="137">
        <v>13.393000000000001</v>
      </c>
      <c r="I157" s="137">
        <v>24.46</v>
      </c>
      <c r="J157" s="137">
        <v>25.259</v>
      </c>
      <c r="K157" s="137">
        <v>23.736000000000001</v>
      </c>
      <c r="L157" s="137">
        <v>26.808</v>
      </c>
      <c r="M157" s="137">
        <v>30.456</v>
      </c>
    </row>
    <row r="158" spans="1:13" ht="15.75" customHeight="1" x14ac:dyDescent="0.2">
      <c r="A158" s="159">
        <v>135</v>
      </c>
      <c r="B158" s="122" t="s">
        <v>936</v>
      </c>
      <c r="C158" s="137">
        <v>0.63300000000000001</v>
      </c>
      <c r="D158" s="137">
        <v>0.77100000000000002</v>
      </c>
      <c r="E158" s="137">
        <v>0.65800000000000003</v>
      </c>
      <c r="F158" s="137">
        <v>2.996</v>
      </c>
      <c r="G158" s="137">
        <v>5.6689999999999996</v>
      </c>
      <c r="H158" s="137">
        <v>6.5129999999999999</v>
      </c>
      <c r="I158" s="137">
        <v>12.679</v>
      </c>
      <c r="J158" s="137">
        <v>17.451000000000001</v>
      </c>
      <c r="K158" s="137">
        <v>20.68</v>
      </c>
      <c r="L158" s="137">
        <v>24.89</v>
      </c>
      <c r="M158" s="137">
        <v>30.623000000000001</v>
      </c>
    </row>
    <row r="159" spans="1:13" ht="15.75" customHeight="1" x14ac:dyDescent="0.2">
      <c r="A159" s="159">
        <v>136</v>
      </c>
      <c r="B159" s="122" t="s">
        <v>937</v>
      </c>
      <c r="C159" s="137">
        <v>0.27200000000000002</v>
      </c>
      <c r="D159" s="137">
        <v>0.55100000000000005</v>
      </c>
      <c r="E159" s="137">
        <v>0.47</v>
      </c>
      <c r="F159" s="137">
        <v>2.4159999999999999</v>
      </c>
      <c r="G159" s="137">
        <v>5.4569999999999999</v>
      </c>
      <c r="H159" s="137">
        <v>6.508</v>
      </c>
      <c r="I159" s="137">
        <v>11.144</v>
      </c>
      <c r="J159" s="137">
        <v>13.098000000000001</v>
      </c>
      <c r="K159" s="137">
        <v>15.439</v>
      </c>
      <c r="L159" s="137">
        <v>18.454000000000001</v>
      </c>
      <c r="M159" s="137">
        <v>19.202000000000002</v>
      </c>
    </row>
    <row r="160" spans="1:13" ht="15.75" customHeight="1" x14ac:dyDescent="0.2">
      <c r="A160" s="159">
        <v>137</v>
      </c>
      <c r="B160" s="122" t="s">
        <v>938</v>
      </c>
      <c r="C160" s="137">
        <v>0.27600000000000002</v>
      </c>
      <c r="D160" s="137">
        <v>0.57999999999999996</v>
      </c>
      <c r="E160" s="137">
        <v>0.496</v>
      </c>
      <c r="F160" s="137">
        <v>2.6440000000000001</v>
      </c>
      <c r="G160" s="137">
        <v>5.4379999999999997</v>
      </c>
      <c r="H160" s="137">
        <v>6.1040000000000001</v>
      </c>
      <c r="I160" s="137">
        <v>9.0060000000000002</v>
      </c>
      <c r="J160" s="137">
        <v>13.42</v>
      </c>
      <c r="K160" s="137">
        <v>16.344999999999999</v>
      </c>
      <c r="L160" s="137">
        <v>19.521000000000001</v>
      </c>
      <c r="M160" s="137">
        <v>21.829000000000001</v>
      </c>
    </row>
    <row r="161" spans="1:21" ht="15.75" customHeight="1" x14ac:dyDescent="0.2">
      <c r="A161" s="159">
        <v>138</v>
      </c>
      <c r="B161" s="122" t="s">
        <v>939</v>
      </c>
      <c r="C161" s="137">
        <v>0.34399999999999997</v>
      </c>
      <c r="D161" s="137">
        <v>0.50700000000000001</v>
      </c>
      <c r="E161" s="137">
        <v>0.433</v>
      </c>
      <c r="F161" s="137">
        <v>5.2279999999999998</v>
      </c>
      <c r="G161" s="137">
        <v>10.760999999999999</v>
      </c>
      <c r="H161" s="137">
        <v>12.532</v>
      </c>
      <c r="I161" s="137">
        <v>21.925999999999998</v>
      </c>
      <c r="J161" s="137">
        <v>22.905999999999999</v>
      </c>
      <c r="K161" s="137">
        <v>21.619</v>
      </c>
      <c r="L161" s="137">
        <v>24.96</v>
      </c>
      <c r="M161" s="137">
        <v>27.774999999999999</v>
      </c>
    </row>
    <row r="162" spans="1:21" ht="15.75" customHeight="1" x14ac:dyDescent="0.2">
      <c r="A162" s="159">
        <v>139</v>
      </c>
      <c r="B162" s="122" t="s">
        <v>940</v>
      </c>
      <c r="C162" s="137">
        <v>0.95</v>
      </c>
      <c r="D162" s="137">
        <v>1.4610000000000001</v>
      </c>
      <c r="E162" s="137">
        <v>1.2490000000000001</v>
      </c>
      <c r="F162" s="137">
        <v>8.6240000000000006</v>
      </c>
      <c r="G162" s="137">
        <v>12.401</v>
      </c>
      <c r="H162" s="137">
        <v>14.406000000000001</v>
      </c>
      <c r="I162" s="137">
        <v>22.751999999999999</v>
      </c>
      <c r="J162" s="137">
        <v>23.867999999999999</v>
      </c>
      <c r="K162" s="137">
        <v>22.033000000000001</v>
      </c>
      <c r="L162" s="137">
        <v>24.811</v>
      </c>
      <c r="M162" s="137">
        <v>27.966999999999999</v>
      </c>
      <c r="N162" s="129"/>
      <c r="O162" s="129"/>
      <c r="P162" s="129"/>
      <c r="Q162" s="129"/>
      <c r="R162" s="129"/>
      <c r="S162" s="129"/>
      <c r="T162" s="129"/>
      <c r="U162" s="129"/>
    </row>
    <row r="163" spans="1:21" ht="15.75" customHeight="1" x14ac:dyDescent="0.2">
      <c r="A163" s="159">
        <v>140</v>
      </c>
      <c r="B163" s="122" t="s">
        <v>941</v>
      </c>
      <c r="C163" s="138"/>
      <c r="D163" s="138"/>
      <c r="E163" s="138"/>
      <c r="F163" s="138"/>
      <c r="G163" s="137">
        <v>3.036</v>
      </c>
      <c r="H163" s="137">
        <v>3.5990000000000002</v>
      </c>
      <c r="I163" s="137">
        <v>14.978999999999999</v>
      </c>
      <c r="J163" s="137">
        <v>16.777000000000001</v>
      </c>
      <c r="K163" s="137">
        <v>16.242000000000001</v>
      </c>
      <c r="L163" s="137">
        <v>19.14</v>
      </c>
      <c r="M163" s="137">
        <v>21.518000000000001</v>
      </c>
      <c r="N163" s="127"/>
      <c r="O163" s="129"/>
      <c r="P163" s="129"/>
      <c r="Q163" s="129"/>
      <c r="R163" s="129"/>
      <c r="S163" s="129"/>
      <c r="T163" s="129"/>
      <c r="U163" s="129"/>
    </row>
    <row r="164" spans="1:21" ht="15.75" customHeight="1" x14ac:dyDescent="0.2">
      <c r="A164" s="159">
        <v>141</v>
      </c>
      <c r="B164" s="122" t="s">
        <v>942</v>
      </c>
      <c r="C164" s="137">
        <v>0.23599999999999999</v>
      </c>
      <c r="D164" s="137">
        <v>0.55000000000000004</v>
      </c>
      <c r="E164" s="137">
        <v>0.503</v>
      </c>
      <c r="F164" s="137">
        <v>1.4359999999999999</v>
      </c>
      <c r="G164" s="137">
        <v>6.819</v>
      </c>
      <c r="H164" s="137">
        <v>7.117</v>
      </c>
      <c r="I164" s="137">
        <v>10.683999999999999</v>
      </c>
      <c r="J164" s="137">
        <v>12.528</v>
      </c>
      <c r="K164" s="137">
        <v>12.053000000000001</v>
      </c>
      <c r="L164" s="137">
        <v>13.89</v>
      </c>
      <c r="M164" s="137">
        <v>15.869</v>
      </c>
      <c r="N164" s="129"/>
      <c r="O164" s="129"/>
      <c r="P164" s="129"/>
      <c r="Q164" s="129"/>
      <c r="R164" s="129"/>
      <c r="S164" s="129"/>
      <c r="T164" s="129"/>
      <c r="U164" s="129"/>
    </row>
    <row r="165" spans="1:21" ht="15.75" customHeight="1" x14ac:dyDescent="0.2">
      <c r="A165" s="158" t="s">
        <v>1040</v>
      </c>
      <c r="B165" s="154" t="s">
        <v>943</v>
      </c>
      <c r="C165" s="136">
        <f>SUM(C166:C177)</f>
        <v>6.1950000000000003</v>
      </c>
      <c r="D165" s="136">
        <f t="shared" ref="D165:L165" si="24">SUM(D166:D177)</f>
        <v>12.009</v>
      </c>
      <c r="E165" s="136">
        <f t="shared" si="24"/>
        <v>11.672000000000001</v>
      </c>
      <c r="F165" s="136">
        <f>SUM(F166:F177)</f>
        <v>34.843999999999994</v>
      </c>
      <c r="G165" s="136">
        <f t="shared" si="24"/>
        <v>72.795000000000002</v>
      </c>
      <c r="H165" s="136">
        <f t="shared" si="24"/>
        <v>92.333000000000013</v>
      </c>
      <c r="I165" s="136">
        <f t="shared" si="24"/>
        <v>127.105</v>
      </c>
      <c r="J165" s="136">
        <f t="shared" si="24"/>
        <v>148.48799999999997</v>
      </c>
      <c r="K165" s="136">
        <f t="shared" si="24"/>
        <v>172.429</v>
      </c>
      <c r="L165" s="136">
        <f t="shared" si="24"/>
        <v>207.50399999999999</v>
      </c>
      <c r="M165" s="136">
        <f t="shared" ref="M165" si="25">SUM(M166:M177)</f>
        <v>238.46800000000002</v>
      </c>
      <c r="N165" s="129"/>
      <c r="O165" s="129"/>
      <c r="P165" s="129"/>
      <c r="Q165" s="129"/>
      <c r="R165" s="129"/>
      <c r="S165" s="129"/>
      <c r="T165" s="129"/>
      <c r="U165" s="129"/>
    </row>
    <row r="166" spans="1:21" ht="15.75" customHeight="1" x14ac:dyDescent="0.2">
      <c r="A166" s="159">
        <v>142</v>
      </c>
      <c r="B166" s="122" t="s">
        <v>944</v>
      </c>
      <c r="C166" s="137">
        <v>0.34399999999999997</v>
      </c>
      <c r="D166" s="137">
        <v>0.61299999999999999</v>
      </c>
      <c r="E166" s="137">
        <v>0.52300000000000002</v>
      </c>
      <c r="F166" s="137">
        <v>5.6109999999999998</v>
      </c>
      <c r="G166" s="137">
        <v>11.01</v>
      </c>
      <c r="H166" s="137">
        <v>13.851000000000001</v>
      </c>
      <c r="I166" s="137">
        <v>10.792999999999999</v>
      </c>
      <c r="J166" s="137">
        <v>12.04</v>
      </c>
      <c r="K166" s="137">
        <v>13.664</v>
      </c>
      <c r="L166" s="137">
        <v>16.39</v>
      </c>
      <c r="M166" s="137">
        <v>18.428000000000001</v>
      </c>
      <c r="N166" s="129"/>
      <c r="O166" s="129"/>
      <c r="P166" s="129"/>
      <c r="Q166" s="129"/>
      <c r="R166" s="129"/>
      <c r="S166" s="129"/>
      <c r="T166" s="129"/>
      <c r="U166" s="129"/>
    </row>
    <row r="167" spans="1:21" ht="15.75" customHeight="1" x14ac:dyDescent="0.2">
      <c r="A167" s="159">
        <v>143</v>
      </c>
      <c r="B167" s="122" t="s">
        <v>945</v>
      </c>
      <c r="C167" s="137">
        <v>0.27900000000000003</v>
      </c>
      <c r="D167" s="137">
        <v>0.84399999999999997</v>
      </c>
      <c r="E167" s="137">
        <v>0.72099999999999997</v>
      </c>
      <c r="F167" s="137">
        <v>2.5830000000000002</v>
      </c>
      <c r="G167" s="137">
        <v>9.3539999999999992</v>
      </c>
      <c r="H167" s="137">
        <v>12.555999999999999</v>
      </c>
      <c r="I167" s="137">
        <v>11.734</v>
      </c>
      <c r="J167" s="137">
        <v>13.224</v>
      </c>
      <c r="K167" s="137">
        <v>15.304</v>
      </c>
      <c r="L167" s="137">
        <v>17.399999999999999</v>
      </c>
      <c r="M167" s="137">
        <v>19.585999999999999</v>
      </c>
      <c r="N167" s="129"/>
      <c r="O167" s="129"/>
      <c r="P167" s="129"/>
      <c r="Q167" s="129"/>
      <c r="R167" s="129"/>
      <c r="S167" s="129"/>
      <c r="T167" s="129"/>
      <c r="U167" s="129"/>
    </row>
    <row r="168" spans="1:21" ht="15.75" customHeight="1" x14ac:dyDescent="0.2">
      <c r="A168" s="159">
        <v>144</v>
      </c>
      <c r="B168" s="122" t="s">
        <v>946</v>
      </c>
      <c r="C168" s="137">
        <v>0.22700000000000001</v>
      </c>
      <c r="D168" s="137">
        <v>0.55500000000000005</v>
      </c>
      <c r="E168" s="137">
        <v>0.47099999999999997</v>
      </c>
      <c r="F168" s="137">
        <v>1.448</v>
      </c>
      <c r="G168" s="137">
        <v>2.8330000000000002</v>
      </c>
      <c r="H168" s="137">
        <v>5.3280000000000003</v>
      </c>
      <c r="I168" s="137">
        <v>8.8510000000000009</v>
      </c>
      <c r="J168" s="137">
        <v>10.877000000000001</v>
      </c>
      <c r="K168" s="137">
        <v>13.343</v>
      </c>
      <c r="L168" s="137">
        <v>15.345000000000001</v>
      </c>
      <c r="M168" s="137">
        <v>17.536999999999999</v>
      </c>
      <c r="N168" s="129"/>
      <c r="O168" s="129"/>
      <c r="P168" s="129"/>
      <c r="Q168" s="129"/>
      <c r="R168" s="129"/>
      <c r="S168" s="129"/>
      <c r="T168" s="129"/>
      <c r="U168" s="129"/>
    </row>
    <row r="169" spans="1:21" ht="15.75" customHeight="1" x14ac:dyDescent="0.2">
      <c r="A169" s="159">
        <v>145</v>
      </c>
      <c r="B169" s="122" t="s">
        <v>947</v>
      </c>
      <c r="C169" s="137">
        <v>0.24</v>
      </c>
      <c r="D169" s="137">
        <v>0.54700000000000004</v>
      </c>
      <c r="E169" s="137">
        <v>0.46800000000000003</v>
      </c>
      <c r="F169" s="137">
        <v>1.841</v>
      </c>
      <c r="G169" s="137">
        <v>3.4550000000000001</v>
      </c>
      <c r="H169" s="137">
        <v>3.75</v>
      </c>
      <c r="I169" s="137">
        <v>10.147</v>
      </c>
      <c r="J169" s="137">
        <v>11.634</v>
      </c>
      <c r="K169" s="137">
        <v>15.37</v>
      </c>
      <c r="L169" s="137">
        <v>18.175000000000001</v>
      </c>
      <c r="M169" s="137">
        <v>20.908999999999999</v>
      </c>
      <c r="N169" s="129"/>
      <c r="O169" s="129"/>
      <c r="P169" s="129"/>
      <c r="Q169" s="129"/>
      <c r="R169" s="129"/>
      <c r="S169" s="129"/>
      <c r="T169" s="129"/>
      <c r="U169" s="129"/>
    </row>
    <row r="170" spans="1:21" ht="15.75" customHeight="1" x14ac:dyDescent="0.2">
      <c r="A170" s="159">
        <v>146</v>
      </c>
      <c r="B170" s="122" t="s">
        <v>948</v>
      </c>
      <c r="C170" s="137">
        <v>0.375</v>
      </c>
      <c r="D170" s="137">
        <v>0.77800000000000002</v>
      </c>
      <c r="E170" s="137">
        <v>0.69399999999999995</v>
      </c>
      <c r="F170" s="137">
        <v>1.8979999999999999</v>
      </c>
      <c r="G170" s="137">
        <v>5.633</v>
      </c>
      <c r="H170" s="137">
        <v>8.1910000000000007</v>
      </c>
      <c r="I170" s="137">
        <v>12.909000000000001</v>
      </c>
      <c r="J170" s="137">
        <v>14.762</v>
      </c>
      <c r="K170" s="137">
        <v>15.532</v>
      </c>
      <c r="L170" s="137">
        <v>18.231999999999999</v>
      </c>
      <c r="M170" s="137">
        <v>20.475000000000001</v>
      </c>
      <c r="N170" s="129"/>
      <c r="O170" s="129"/>
      <c r="P170" s="129"/>
      <c r="Q170" s="129"/>
      <c r="R170" s="129"/>
      <c r="S170" s="129"/>
      <c r="T170" s="129"/>
      <c r="U170" s="129"/>
    </row>
    <row r="171" spans="1:21" ht="15.75" customHeight="1" x14ac:dyDescent="0.2">
      <c r="A171" s="159">
        <v>147</v>
      </c>
      <c r="B171" s="122" t="s">
        <v>949</v>
      </c>
      <c r="C171" s="137">
        <v>0.78300000000000003</v>
      </c>
      <c r="D171" s="137">
        <v>1.7010000000000001</v>
      </c>
      <c r="E171" s="137">
        <v>1.8720000000000001</v>
      </c>
      <c r="F171" s="137">
        <v>4.1760000000000002</v>
      </c>
      <c r="G171" s="137">
        <v>6.9710000000000001</v>
      </c>
      <c r="H171" s="137">
        <v>8.2430000000000003</v>
      </c>
      <c r="I171" s="137">
        <v>15.397</v>
      </c>
      <c r="J171" s="137">
        <v>16.431999999999999</v>
      </c>
      <c r="K171" s="137">
        <v>16.637</v>
      </c>
      <c r="L171" s="137">
        <v>19.422999999999998</v>
      </c>
      <c r="M171" s="137">
        <v>22.734000000000002</v>
      </c>
      <c r="N171" s="129"/>
      <c r="O171" s="129"/>
      <c r="P171" s="129"/>
      <c r="Q171" s="129"/>
      <c r="R171" s="129"/>
      <c r="S171" s="129"/>
      <c r="T171" s="129"/>
      <c r="U171" s="129"/>
    </row>
    <row r="172" spans="1:21" ht="15.75" customHeight="1" x14ac:dyDescent="0.2">
      <c r="A172" s="159">
        <v>148</v>
      </c>
      <c r="B172" s="122" t="s">
        <v>950</v>
      </c>
      <c r="C172" s="137">
        <v>0.69299999999999995</v>
      </c>
      <c r="D172" s="137">
        <v>1.768</v>
      </c>
      <c r="E172" s="137">
        <v>1.8240000000000001</v>
      </c>
      <c r="F172" s="137">
        <v>3.3639999999999999</v>
      </c>
      <c r="G172" s="137">
        <v>6.16</v>
      </c>
      <c r="H172" s="137">
        <v>7.2039999999999997</v>
      </c>
      <c r="I172" s="137">
        <v>10.619</v>
      </c>
      <c r="J172" s="137">
        <v>12.023</v>
      </c>
      <c r="K172" s="137">
        <v>15.28</v>
      </c>
      <c r="L172" s="137">
        <v>18.181999999999999</v>
      </c>
      <c r="M172" s="137">
        <v>21.31</v>
      </c>
      <c r="N172" s="129"/>
      <c r="O172" s="129"/>
      <c r="P172" s="129"/>
      <c r="Q172" s="129"/>
      <c r="R172" s="129"/>
      <c r="S172" s="129"/>
      <c r="T172" s="129"/>
      <c r="U172" s="129"/>
    </row>
    <row r="173" spans="1:21" ht="15.75" customHeight="1" x14ac:dyDescent="0.2">
      <c r="A173" s="159">
        <v>149</v>
      </c>
      <c r="B173" s="122" t="s">
        <v>951</v>
      </c>
      <c r="C173" s="137">
        <v>0.24399999999999999</v>
      </c>
      <c r="D173" s="137">
        <v>0.69499999999999995</v>
      </c>
      <c r="E173" s="137">
        <v>0.59299999999999997</v>
      </c>
      <c r="F173" s="137">
        <v>1.8069999999999999</v>
      </c>
      <c r="G173" s="137">
        <v>4.9509999999999996</v>
      </c>
      <c r="H173" s="137">
        <v>6.7859999999999996</v>
      </c>
      <c r="I173" s="137">
        <v>8.2059999999999995</v>
      </c>
      <c r="J173" s="137">
        <v>11.329000000000001</v>
      </c>
      <c r="K173" s="137">
        <v>13.451000000000001</v>
      </c>
      <c r="L173" s="137">
        <v>16.986999999999998</v>
      </c>
      <c r="M173" s="137">
        <v>19.46</v>
      </c>
      <c r="N173" s="129"/>
      <c r="O173" s="129"/>
      <c r="P173" s="129"/>
      <c r="Q173" s="129"/>
      <c r="R173" s="129"/>
      <c r="S173" s="129"/>
      <c r="T173" s="129"/>
      <c r="U173" s="129"/>
    </row>
    <row r="174" spans="1:21" ht="15.75" customHeight="1" x14ac:dyDescent="0.2">
      <c r="A174" s="159">
        <v>150</v>
      </c>
      <c r="B174" s="122" t="s">
        <v>952</v>
      </c>
      <c r="C174" s="137">
        <v>0.42699999999999999</v>
      </c>
      <c r="D174" s="137">
        <v>1.0609999999999999</v>
      </c>
      <c r="E174" s="137">
        <v>0.90700000000000003</v>
      </c>
      <c r="F174" s="137">
        <v>1.6060000000000001</v>
      </c>
      <c r="G174" s="137">
        <v>2.6970000000000001</v>
      </c>
      <c r="H174" s="137">
        <v>3.18</v>
      </c>
      <c r="I174" s="137">
        <v>8.1270000000000007</v>
      </c>
      <c r="J174" s="137">
        <v>10.106</v>
      </c>
      <c r="K174" s="137">
        <v>11.656000000000001</v>
      </c>
      <c r="L174" s="137">
        <v>15.512</v>
      </c>
      <c r="M174" s="137">
        <v>17.831</v>
      </c>
      <c r="N174" s="129"/>
      <c r="O174" s="129"/>
      <c r="P174" s="129"/>
      <c r="Q174" s="129"/>
      <c r="R174" s="129"/>
      <c r="S174" s="129"/>
      <c r="T174" s="129"/>
      <c r="U174" s="129"/>
    </row>
    <row r="175" spans="1:21" ht="15.75" customHeight="1" x14ac:dyDescent="0.2">
      <c r="A175" s="159">
        <v>151</v>
      </c>
      <c r="B175" s="122" t="s">
        <v>953</v>
      </c>
      <c r="C175" s="137">
        <v>0.433</v>
      </c>
      <c r="D175" s="137">
        <v>0.71599999999999997</v>
      </c>
      <c r="E175" s="137">
        <v>0.67200000000000004</v>
      </c>
      <c r="F175" s="137">
        <v>2.1619999999999999</v>
      </c>
      <c r="G175" s="137">
        <v>4.6539999999999999</v>
      </c>
      <c r="H175" s="137">
        <v>5.4640000000000004</v>
      </c>
      <c r="I175" s="137">
        <v>7.8760000000000003</v>
      </c>
      <c r="J175" s="137">
        <v>8.8770000000000007</v>
      </c>
      <c r="K175" s="137">
        <v>9.1539999999999999</v>
      </c>
      <c r="L175" s="137">
        <v>11.289</v>
      </c>
      <c r="M175" s="137">
        <v>13.108000000000001</v>
      </c>
      <c r="N175" s="127"/>
      <c r="O175" s="129"/>
      <c r="P175" s="129"/>
      <c r="Q175" s="129"/>
      <c r="R175" s="129"/>
      <c r="S175" s="129"/>
      <c r="T175" s="129"/>
      <c r="U175" s="129"/>
    </row>
    <row r="176" spans="1:21" ht="15.75" customHeight="1" x14ac:dyDescent="0.2">
      <c r="A176" s="159">
        <v>152</v>
      </c>
      <c r="B176" s="122" t="s">
        <v>954</v>
      </c>
      <c r="C176" s="137">
        <v>0.68400000000000005</v>
      </c>
      <c r="D176" s="137">
        <v>0.89400000000000002</v>
      </c>
      <c r="E176" s="137">
        <v>0.76400000000000001</v>
      </c>
      <c r="F176" s="137">
        <v>2.5339999999999998</v>
      </c>
      <c r="G176" s="137">
        <v>5.125</v>
      </c>
      <c r="H176" s="137">
        <v>6.1909999999999998</v>
      </c>
      <c r="I176" s="137">
        <v>9.8160000000000007</v>
      </c>
      <c r="J176" s="137">
        <v>12.762</v>
      </c>
      <c r="K176" s="137">
        <v>16.745000000000001</v>
      </c>
      <c r="L176" s="137">
        <v>20.991</v>
      </c>
      <c r="M176" s="137">
        <v>24.155000000000001</v>
      </c>
      <c r="N176" s="129"/>
      <c r="O176" s="129"/>
      <c r="P176" s="129"/>
      <c r="Q176" s="129"/>
      <c r="R176" s="129"/>
      <c r="S176" s="129"/>
      <c r="T176" s="129"/>
      <c r="U176" s="129"/>
    </row>
    <row r="177" spans="1:21" ht="15.75" customHeight="1" thickBot="1" x14ac:dyDescent="0.25">
      <c r="A177" s="162">
        <v>153</v>
      </c>
      <c r="B177" s="151" t="s">
        <v>955</v>
      </c>
      <c r="C177" s="155">
        <v>1.466</v>
      </c>
      <c r="D177" s="155">
        <v>1.837</v>
      </c>
      <c r="E177" s="155">
        <v>2.1629999999999998</v>
      </c>
      <c r="F177" s="155">
        <v>5.8140000000000001</v>
      </c>
      <c r="G177" s="155">
        <v>9.952</v>
      </c>
      <c r="H177" s="155">
        <v>11.589</v>
      </c>
      <c r="I177" s="155">
        <v>12.63</v>
      </c>
      <c r="J177" s="155">
        <v>14.422000000000001</v>
      </c>
      <c r="K177" s="155">
        <v>16.292999999999999</v>
      </c>
      <c r="L177" s="155">
        <v>19.577999999999999</v>
      </c>
      <c r="M177" s="155">
        <v>22.934999999999999</v>
      </c>
      <c r="N177" s="129"/>
      <c r="O177" s="129"/>
      <c r="P177" s="129"/>
      <c r="Q177" s="129"/>
      <c r="R177" s="129"/>
      <c r="S177" s="129"/>
      <c r="T177" s="129"/>
      <c r="U177" s="129"/>
    </row>
    <row r="178" spans="1:21" ht="15.75" customHeight="1" x14ac:dyDescent="0.2">
      <c r="A178" s="148" t="s">
        <v>974</v>
      </c>
      <c r="B178" s="161" t="s">
        <v>1041</v>
      </c>
      <c r="C178" s="137"/>
      <c r="D178" s="137"/>
      <c r="E178" s="137"/>
      <c r="F178" s="137"/>
      <c r="G178" s="137"/>
      <c r="H178" s="137"/>
      <c r="I178" s="137"/>
      <c r="J178" s="137"/>
      <c r="K178" s="137"/>
      <c r="L178" s="137"/>
      <c r="M178" s="137"/>
      <c r="N178" s="129"/>
      <c r="O178" s="129"/>
      <c r="P178" s="129"/>
      <c r="Q178" s="129"/>
      <c r="R178" s="129"/>
      <c r="S178" s="129"/>
      <c r="T178" s="129"/>
      <c r="U178" s="129"/>
    </row>
    <row r="179" spans="1:21" ht="15.75" customHeight="1" x14ac:dyDescent="0.2">
      <c r="A179" s="148" t="s">
        <v>982</v>
      </c>
      <c r="B179" s="149" t="s">
        <v>1042</v>
      </c>
      <c r="C179" s="137"/>
      <c r="D179" s="137"/>
      <c r="E179" s="137"/>
      <c r="F179" s="137"/>
      <c r="G179" s="137"/>
      <c r="H179" s="137"/>
      <c r="I179" s="137"/>
      <c r="J179" s="137"/>
      <c r="K179" s="137"/>
      <c r="L179" s="137"/>
      <c r="M179" s="137"/>
    </row>
    <row r="180" spans="1:21" ht="15.75" customHeight="1" x14ac:dyDescent="0.2">
      <c r="A180" s="148" t="s">
        <v>983</v>
      </c>
      <c r="B180" s="147" t="s">
        <v>1043</v>
      </c>
      <c r="C180" s="137"/>
      <c r="D180" s="137"/>
      <c r="E180" s="137"/>
      <c r="F180" s="137"/>
      <c r="G180" s="137"/>
      <c r="H180" s="137"/>
      <c r="I180" s="137"/>
      <c r="J180" s="137"/>
      <c r="K180" s="137"/>
      <c r="L180" s="137"/>
      <c r="M180" s="137"/>
    </row>
    <row r="181" spans="1:21" ht="15.75" customHeight="1" x14ac:dyDescent="0.2">
      <c r="A181" s="148" t="s">
        <v>973</v>
      </c>
      <c r="B181" s="148" t="s">
        <v>971</v>
      </c>
      <c r="C181" s="137"/>
      <c r="D181" s="137"/>
      <c r="E181" s="137"/>
      <c r="F181" s="137"/>
      <c r="G181" s="137"/>
      <c r="H181" s="137"/>
      <c r="I181" s="137"/>
      <c r="J181" s="137"/>
      <c r="K181" s="137"/>
      <c r="L181" s="137"/>
      <c r="M181" s="137"/>
    </row>
    <row r="182" spans="1:21" ht="15.75" customHeight="1" x14ac:dyDescent="0.2">
      <c r="B182" s="148" t="s">
        <v>972</v>
      </c>
      <c r="C182" s="137"/>
      <c r="D182" s="137"/>
      <c r="E182" s="137"/>
      <c r="F182" s="137"/>
      <c r="G182" s="137"/>
      <c r="H182" s="137"/>
      <c r="I182" s="137"/>
      <c r="J182" s="137"/>
      <c r="K182" s="137"/>
      <c r="L182" s="137"/>
      <c r="M182" s="137"/>
    </row>
    <row r="183" spans="1:21" ht="15.75" customHeight="1" x14ac:dyDescent="0.2">
      <c r="B183" s="122"/>
      <c r="C183" s="137"/>
      <c r="D183" s="137"/>
      <c r="E183" s="137"/>
      <c r="F183" s="137"/>
      <c r="G183" s="137"/>
      <c r="H183" s="137"/>
      <c r="I183" s="137"/>
      <c r="J183" s="137"/>
      <c r="K183" s="137"/>
      <c r="L183" s="137"/>
      <c r="M183" s="137"/>
    </row>
    <row r="184" spans="1:21" ht="15.75" customHeight="1" x14ac:dyDescent="0.2">
      <c r="B184" s="122"/>
      <c r="C184" s="137"/>
      <c r="D184" s="137"/>
      <c r="E184" s="137"/>
      <c r="F184" s="137"/>
      <c r="G184" s="137"/>
      <c r="H184" s="137"/>
      <c r="I184" s="137"/>
      <c r="J184" s="137"/>
      <c r="K184" s="137"/>
      <c r="L184" s="137"/>
      <c r="M184" s="137"/>
    </row>
    <row r="185" spans="1:21" ht="15.75" customHeight="1" x14ac:dyDescent="0.2">
      <c r="B185" s="122"/>
      <c r="C185" s="137"/>
      <c r="D185" s="137"/>
      <c r="E185" s="137"/>
      <c r="F185" s="137"/>
      <c r="G185" s="137"/>
      <c r="H185" s="137"/>
      <c r="I185" s="137"/>
      <c r="J185" s="137"/>
      <c r="K185" s="137"/>
      <c r="L185" s="137"/>
      <c r="M185" s="122"/>
    </row>
    <row r="186" spans="1:21" ht="15.75" customHeight="1" x14ac:dyDescent="0.2">
      <c r="B186" s="122"/>
      <c r="C186" s="137"/>
      <c r="D186" s="137"/>
      <c r="E186" s="137"/>
      <c r="F186" s="137"/>
      <c r="G186" s="137"/>
      <c r="H186" s="137"/>
      <c r="I186" s="137"/>
      <c r="J186" s="137"/>
      <c r="K186" s="137"/>
      <c r="L186" s="137"/>
      <c r="M186" s="122"/>
    </row>
    <row r="187" spans="1:21" ht="15.75" customHeight="1" x14ac:dyDescent="0.2">
      <c r="B187" s="122"/>
      <c r="C187" s="122"/>
      <c r="D187" s="122"/>
      <c r="E187" s="122"/>
      <c r="F187" s="122"/>
      <c r="G187" s="122"/>
      <c r="H187" s="122"/>
      <c r="I187" s="122"/>
      <c r="J187" s="122"/>
      <c r="K187" s="122"/>
      <c r="L187" s="122"/>
      <c r="M187" s="122"/>
    </row>
    <row r="188" spans="1:21" ht="15.75" customHeight="1" x14ac:dyDescent="0.2">
      <c r="B188" s="122"/>
      <c r="C188" s="122"/>
      <c r="D188" s="122"/>
      <c r="E188" s="122"/>
      <c r="F188" s="122"/>
      <c r="G188" s="122"/>
      <c r="H188" s="122"/>
      <c r="I188" s="122"/>
      <c r="J188" s="122"/>
      <c r="K188" s="122"/>
      <c r="L188" s="122"/>
      <c r="M188" s="122"/>
    </row>
    <row r="189" spans="1:21" ht="15.75" customHeight="1" x14ac:dyDescent="0.2">
      <c r="B189" s="122"/>
      <c r="C189" s="122"/>
      <c r="D189" s="122"/>
      <c r="E189" s="122"/>
      <c r="F189" s="122"/>
      <c r="G189" s="122"/>
      <c r="H189" s="122"/>
      <c r="I189" s="122"/>
      <c r="J189" s="122"/>
      <c r="K189" s="122"/>
      <c r="L189" s="122"/>
      <c r="M189" s="122"/>
    </row>
    <row r="190" spans="1:21" ht="15.75" customHeight="1" x14ac:dyDescent="0.2">
      <c r="B190" s="122"/>
      <c r="C190" s="122"/>
      <c r="D190" s="122"/>
      <c r="E190" s="122"/>
      <c r="F190" s="122"/>
      <c r="G190" s="122"/>
      <c r="H190" s="122"/>
      <c r="I190" s="122"/>
      <c r="J190" s="122"/>
      <c r="K190" s="122"/>
      <c r="L190" s="122"/>
      <c r="M190" s="122"/>
    </row>
    <row r="191" spans="1:21" ht="15.75" customHeight="1" x14ac:dyDescent="0.2">
      <c r="B191" s="122"/>
      <c r="C191" s="122"/>
      <c r="D191" s="122"/>
      <c r="E191" s="122"/>
      <c r="F191" s="122"/>
      <c r="G191" s="122"/>
      <c r="H191" s="122"/>
      <c r="I191" s="122"/>
      <c r="J191" s="122"/>
      <c r="K191" s="122"/>
      <c r="L191" s="122"/>
      <c r="M191" s="122"/>
    </row>
    <row r="192" spans="1:21" ht="15.75" customHeight="1" x14ac:dyDescent="0.2">
      <c r="B192" s="122"/>
      <c r="C192" s="122"/>
      <c r="D192" s="122"/>
      <c r="E192" s="122"/>
      <c r="F192" s="122"/>
      <c r="G192" s="122"/>
      <c r="H192" s="122"/>
      <c r="I192" s="122"/>
      <c r="J192" s="122"/>
      <c r="K192" s="122"/>
      <c r="L192" s="122"/>
      <c r="M192" s="122"/>
    </row>
    <row r="193" spans="2:13" ht="15.75" customHeight="1" x14ac:dyDescent="0.2">
      <c r="B193" s="122"/>
      <c r="C193" s="122"/>
      <c r="D193" s="122"/>
      <c r="E193" s="122"/>
      <c r="F193" s="122"/>
      <c r="G193" s="122"/>
      <c r="H193" s="122"/>
      <c r="I193" s="122"/>
      <c r="J193" s="122"/>
      <c r="K193" s="122"/>
      <c r="L193" s="122"/>
      <c r="M193" s="122"/>
    </row>
    <row r="194" spans="2:13" ht="15.75" customHeight="1" x14ac:dyDescent="0.2">
      <c r="B194" s="122"/>
      <c r="C194" s="122"/>
      <c r="D194" s="122"/>
      <c r="E194" s="122"/>
      <c r="F194" s="122"/>
      <c r="G194" s="122"/>
      <c r="H194" s="122"/>
      <c r="I194" s="122"/>
      <c r="J194" s="122"/>
      <c r="K194" s="122"/>
      <c r="L194" s="122"/>
      <c r="M194" s="122"/>
    </row>
    <row r="195" spans="2:13" ht="15.75" customHeight="1" x14ac:dyDescent="0.2">
      <c r="B195" s="122"/>
      <c r="C195" s="122"/>
      <c r="D195" s="122"/>
      <c r="E195" s="122"/>
      <c r="F195" s="122"/>
      <c r="G195" s="122"/>
      <c r="H195" s="122"/>
      <c r="I195" s="122"/>
      <c r="J195" s="122"/>
      <c r="K195" s="122"/>
      <c r="L195" s="122"/>
      <c r="M195" s="122"/>
    </row>
    <row r="196" spans="2:13" ht="15.75" customHeight="1" x14ac:dyDescent="0.2">
      <c r="B196" s="122"/>
      <c r="C196" s="122"/>
      <c r="D196" s="122"/>
      <c r="E196" s="122"/>
      <c r="F196" s="122"/>
      <c r="G196" s="122"/>
      <c r="H196" s="122"/>
      <c r="I196" s="122"/>
      <c r="J196" s="122"/>
      <c r="K196" s="122"/>
      <c r="L196" s="122"/>
      <c r="M196" s="122"/>
    </row>
    <row r="197" spans="2:13" ht="15.75" customHeight="1" x14ac:dyDescent="0.2">
      <c r="B197" s="122"/>
      <c r="C197" s="122"/>
      <c r="D197" s="122"/>
      <c r="E197" s="122"/>
      <c r="F197" s="122"/>
      <c r="G197" s="122"/>
      <c r="H197" s="122"/>
      <c r="I197" s="122"/>
      <c r="J197" s="122"/>
      <c r="K197" s="122"/>
      <c r="L197" s="122"/>
      <c r="M197" s="122"/>
    </row>
    <row r="198" spans="2:13" ht="15.75" customHeight="1" x14ac:dyDescent="0.2">
      <c r="B198" s="122"/>
      <c r="C198" s="122"/>
      <c r="D198" s="122"/>
      <c r="E198" s="122"/>
      <c r="F198" s="122"/>
      <c r="G198" s="122"/>
      <c r="H198" s="122"/>
      <c r="I198" s="122"/>
      <c r="J198" s="122"/>
      <c r="K198" s="122"/>
      <c r="L198" s="122"/>
      <c r="M198" s="122"/>
    </row>
    <row r="199" spans="2:13" ht="15.75" customHeight="1" x14ac:dyDescent="0.2">
      <c r="B199" s="122"/>
      <c r="C199" s="122"/>
      <c r="D199" s="122"/>
      <c r="E199" s="122"/>
      <c r="F199" s="122"/>
      <c r="G199" s="122"/>
      <c r="H199" s="122"/>
      <c r="I199" s="122"/>
      <c r="J199" s="122"/>
      <c r="K199" s="122"/>
      <c r="L199" s="122"/>
      <c r="M199" s="122"/>
    </row>
    <row r="200" spans="2:13" ht="15.75" customHeight="1" x14ac:dyDescent="0.2">
      <c r="B200" s="122"/>
      <c r="C200" s="122"/>
      <c r="D200" s="122"/>
      <c r="E200" s="122"/>
      <c r="F200" s="122"/>
      <c r="G200" s="122"/>
      <c r="H200" s="122"/>
      <c r="I200" s="122"/>
      <c r="J200" s="122"/>
      <c r="K200" s="122"/>
      <c r="L200" s="122"/>
      <c r="M200" s="122"/>
    </row>
    <row r="201" spans="2:13" ht="15.75" customHeight="1" x14ac:dyDescent="0.2">
      <c r="B201" s="122"/>
      <c r="C201" s="122"/>
      <c r="D201" s="122"/>
      <c r="E201" s="122"/>
      <c r="F201" s="122"/>
      <c r="G201" s="122"/>
      <c r="H201" s="122"/>
      <c r="I201" s="122"/>
      <c r="J201" s="122"/>
      <c r="K201" s="122"/>
      <c r="L201" s="122"/>
      <c r="M201" s="122"/>
    </row>
    <row r="202" spans="2:13" ht="15.75" customHeight="1" x14ac:dyDescent="0.2">
      <c r="B202" s="122"/>
      <c r="C202" s="122"/>
      <c r="D202" s="122"/>
      <c r="E202" s="122"/>
      <c r="F202" s="122"/>
      <c r="G202" s="122"/>
      <c r="H202" s="122"/>
      <c r="I202" s="122"/>
      <c r="J202" s="122"/>
      <c r="K202" s="122"/>
      <c r="L202" s="122"/>
      <c r="M202" s="122"/>
    </row>
    <row r="203" spans="2:13" ht="15.75" customHeight="1" x14ac:dyDescent="0.2">
      <c r="B203" s="122"/>
      <c r="C203" s="122"/>
      <c r="D203" s="122"/>
      <c r="E203" s="122"/>
      <c r="F203" s="122"/>
      <c r="G203" s="122"/>
      <c r="H203" s="122"/>
      <c r="I203" s="122"/>
      <c r="J203" s="122"/>
      <c r="K203" s="122"/>
      <c r="L203" s="122"/>
      <c r="M203" s="122"/>
    </row>
    <row r="204" spans="2:13" ht="15.75" customHeight="1" x14ac:dyDescent="0.2">
      <c r="B204" s="122"/>
      <c r="C204" s="122"/>
      <c r="D204" s="122"/>
      <c r="E204" s="122"/>
      <c r="F204" s="122"/>
      <c r="G204" s="122"/>
      <c r="H204" s="122"/>
      <c r="I204" s="122"/>
      <c r="J204" s="122"/>
      <c r="K204" s="122"/>
      <c r="L204" s="122"/>
      <c r="M204" s="122"/>
    </row>
    <row r="205" spans="2:13" ht="15.75" customHeight="1" x14ac:dyDescent="0.2">
      <c r="B205" s="122"/>
      <c r="C205" s="122"/>
      <c r="D205" s="122"/>
      <c r="E205" s="122"/>
      <c r="F205" s="122"/>
      <c r="G205" s="122"/>
      <c r="H205" s="122"/>
      <c r="I205" s="122"/>
      <c r="J205" s="122"/>
      <c r="K205" s="122"/>
      <c r="L205" s="122"/>
      <c r="M205" s="122"/>
    </row>
    <row r="206" spans="2:13" ht="15.75" customHeight="1" x14ac:dyDescent="0.2">
      <c r="B206" s="122"/>
      <c r="C206" s="122"/>
      <c r="D206" s="122"/>
      <c r="E206" s="122"/>
      <c r="F206" s="122"/>
      <c r="G206" s="122"/>
      <c r="H206" s="122"/>
      <c r="I206" s="122"/>
      <c r="J206" s="122"/>
      <c r="K206" s="122"/>
      <c r="L206" s="122"/>
      <c r="M206" s="122"/>
    </row>
    <row r="207" spans="2:13" ht="15.75" customHeight="1" x14ac:dyDescent="0.2">
      <c r="B207" s="122"/>
      <c r="C207" s="122"/>
      <c r="D207" s="122"/>
      <c r="E207" s="122"/>
      <c r="F207" s="122"/>
      <c r="G207" s="122"/>
      <c r="H207" s="122"/>
      <c r="I207" s="122"/>
      <c r="J207" s="122"/>
      <c r="K207" s="122"/>
      <c r="L207" s="122"/>
      <c r="M207" s="122"/>
    </row>
    <row r="208" spans="2:13" ht="15.75" customHeight="1" x14ac:dyDescent="0.2">
      <c r="B208" s="122"/>
      <c r="C208" s="122"/>
      <c r="D208" s="122"/>
      <c r="E208" s="122"/>
      <c r="F208" s="122"/>
      <c r="G208" s="122"/>
      <c r="H208" s="122"/>
      <c r="I208" s="122"/>
      <c r="J208" s="122"/>
      <c r="K208" s="122"/>
      <c r="L208" s="122"/>
      <c r="M208" s="122"/>
    </row>
    <row r="209" spans="2:13" ht="15.75" customHeight="1" x14ac:dyDescent="0.2">
      <c r="B209" s="122"/>
      <c r="C209" s="122"/>
      <c r="D209" s="122"/>
      <c r="E209" s="122"/>
      <c r="F209" s="122"/>
      <c r="G209" s="122"/>
      <c r="H209" s="122"/>
      <c r="I209" s="122"/>
      <c r="J209" s="122"/>
      <c r="K209" s="122"/>
      <c r="L209" s="122"/>
      <c r="M209" s="122"/>
    </row>
    <row r="210" spans="2:13" ht="15.75" customHeight="1" x14ac:dyDescent="0.2">
      <c r="B210" s="122"/>
      <c r="C210" s="122"/>
      <c r="D210" s="122"/>
      <c r="E210" s="122"/>
      <c r="F210" s="122"/>
      <c r="G210" s="122"/>
      <c r="H210" s="122"/>
      <c r="I210" s="122"/>
      <c r="J210" s="122"/>
      <c r="K210" s="122"/>
      <c r="L210" s="122"/>
      <c r="M210" s="122"/>
    </row>
    <row r="211" spans="2:13" ht="15.75" customHeight="1" x14ac:dyDescent="0.2">
      <c r="B211" s="122"/>
      <c r="C211" s="122"/>
      <c r="D211" s="122"/>
      <c r="E211" s="122"/>
      <c r="F211" s="122"/>
      <c r="G211" s="122"/>
      <c r="H211" s="122"/>
      <c r="I211" s="122"/>
      <c r="J211" s="122"/>
      <c r="K211" s="122"/>
      <c r="L211" s="122"/>
      <c r="M211" s="122"/>
    </row>
    <row r="212" spans="2:13" ht="15.75" customHeight="1" x14ac:dyDescent="0.2">
      <c r="B212" s="122"/>
      <c r="C212" s="122"/>
      <c r="D212" s="122"/>
      <c r="E212" s="122"/>
      <c r="F212" s="122"/>
      <c r="G212" s="122"/>
      <c r="H212" s="122"/>
      <c r="I212" s="122"/>
      <c r="J212" s="122"/>
      <c r="K212" s="122"/>
      <c r="L212" s="122"/>
      <c r="M212" s="122"/>
    </row>
    <row r="213" spans="2:13" ht="15.75" customHeight="1" x14ac:dyDescent="0.2">
      <c r="B213" s="122"/>
      <c r="C213" s="122"/>
      <c r="D213" s="122"/>
      <c r="E213" s="122"/>
      <c r="F213" s="122"/>
      <c r="G213" s="122"/>
      <c r="H213" s="122"/>
      <c r="I213" s="122"/>
      <c r="J213" s="122"/>
      <c r="K213" s="122"/>
      <c r="L213" s="122"/>
      <c r="M213" s="122"/>
    </row>
    <row r="214" spans="2:13" ht="15.75" customHeight="1" x14ac:dyDescent="0.2">
      <c r="B214" s="122"/>
      <c r="C214" s="122"/>
      <c r="D214" s="122"/>
      <c r="E214" s="122"/>
      <c r="F214" s="122"/>
      <c r="G214" s="122"/>
      <c r="H214" s="122"/>
      <c r="I214" s="122"/>
      <c r="J214" s="122"/>
      <c r="K214" s="122"/>
      <c r="L214" s="122"/>
      <c r="M214" s="122"/>
    </row>
    <row r="215" spans="2:13" ht="15.75" customHeight="1" x14ac:dyDescent="0.2">
      <c r="B215" s="122"/>
      <c r="C215" s="122"/>
      <c r="D215" s="122"/>
      <c r="E215" s="122"/>
      <c r="F215" s="122"/>
      <c r="G215" s="122"/>
      <c r="H215" s="122"/>
      <c r="I215" s="122"/>
      <c r="J215" s="122"/>
      <c r="K215" s="122"/>
      <c r="L215" s="122"/>
      <c r="M215" s="122"/>
    </row>
    <row r="216" spans="2:13" ht="15.75" customHeight="1" x14ac:dyDescent="0.2">
      <c r="B216" s="122"/>
      <c r="C216" s="122"/>
      <c r="D216" s="122"/>
      <c r="E216" s="122"/>
      <c r="F216" s="122"/>
      <c r="G216" s="122"/>
      <c r="H216" s="122"/>
      <c r="I216" s="122"/>
      <c r="J216" s="122"/>
      <c r="K216" s="122"/>
      <c r="L216" s="122"/>
      <c r="M216" s="122"/>
    </row>
    <row r="217" spans="2:13" ht="15.75" customHeight="1" x14ac:dyDescent="0.2">
      <c r="B217" s="122"/>
      <c r="C217" s="122"/>
      <c r="D217" s="122"/>
      <c r="E217" s="122"/>
      <c r="F217" s="122"/>
      <c r="G217" s="122"/>
      <c r="H217" s="122"/>
      <c r="I217" s="122"/>
      <c r="J217" s="122"/>
      <c r="K217" s="122"/>
      <c r="L217" s="122"/>
      <c r="M217" s="122"/>
    </row>
    <row r="218" spans="2:13" ht="15.75" customHeight="1" x14ac:dyDescent="0.2">
      <c r="B218" s="122"/>
      <c r="C218" s="122"/>
      <c r="D218" s="122"/>
      <c r="E218" s="122"/>
      <c r="F218" s="122"/>
      <c r="G218" s="122"/>
      <c r="H218" s="122"/>
      <c r="I218" s="122"/>
      <c r="J218" s="122"/>
      <c r="K218" s="122"/>
      <c r="L218" s="122"/>
      <c r="M218" s="122"/>
    </row>
    <row r="219" spans="2:13" ht="15.75" customHeight="1" x14ac:dyDescent="0.2">
      <c r="B219" s="122"/>
      <c r="C219" s="122"/>
      <c r="D219" s="122"/>
      <c r="E219" s="122"/>
      <c r="F219" s="122"/>
      <c r="G219" s="122"/>
      <c r="H219" s="122"/>
      <c r="I219" s="122"/>
      <c r="J219" s="122"/>
      <c r="K219" s="122"/>
      <c r="L219" s="122"/>
      <c r="M219" s="122"/>
    </row>
    <row r="220" spans="2:13" ht="15.75" customHeight="1" x14ac:dyDescent="0.2">
      <c r="B220" s="122"/>
      <c r="C220" s="122"/>
      <c r="D220" s="122"/>
      <c r="E220" s="122"/>
      <c r="F220" s="122"/>
      <c r="G220" s="122"/>
      <c r="H220" s="122"/>
      <c r="I220" s="122"/>
      <c r="J220" s="122"/>
      <c r="K220" s="122"/>
      <c r="L220" s="122"/>
      <c r="M220" s="122"/>
    </row>
    <row r="221" spans="2:13" ht="15.75" customHeight="1" x14ac:dyDescent="0.2">
      <c r="B221" s="122"/>
      <c r="C221" s="122"/>
      <c r="D221" s="122"/>
      <c r="E221" s="122"/>
      <c r="F221" s="122"/>
      <c r="G221" s="122"/>
      <c r="H221" s="122"/>
      <c r="I221" s="122"/>
      <c r="J221" s="122"/>
      <c r="K221" s="122"/>
      <c r="L221" s="122"/>
      <c r="M221" s="122"/>
    </row>
    <row r="222" spans="2:13" ht="15.75" customHeight="1" x14ac:dyDescent="0.2">
      <c r="B222" s="122"/>
      <c r="C222" s="122"/>
      <c r="D222" s="122"/>
      <c r="E222" s="122"/>
      <c r="F222" s="122"/>
      <c r="G222" s="122"/>
      <c r="H222" s="122"/>
      <c r="I222" s="122"/>
      <c r="J222" s="122"/>
      <c r="K222" s="122"/>
      <c r="L222" s="122"/>
      <c r="M222" s="122"/>
    </row>
    <row r="223" spans="2:13" ht="15.75" customHeight="1" x14ac:dyDescent="0.2">
      <c r="B223" s="122"/>
      <c r="C223" s="122"/>
      <c r="D223" s="122"/>
      <c r="E223" s="122"/>
      <c r="F223" s="122"/>
      <c r="G223" s="122"/>
      <c r="H223" s="122"/>
      <c r="I223" s="122"/>
      <c r="J223" s="122"/>
      <c r="K223" s="122"/>
      <c r="L223" s="122"/>
      <c r="M223" s="122"/>
    </row>
    <row r="224" spans="2:13" ht="15.75" customHeight="1" x14ac:dyDescent="0.2">
      <c r="B224" s="122"/>
      <c r="C224" s="122"/>
      <c r="D224" s="122"/>
      <c r="E224" s="122"/>
      <c r="F224" s="122"/>
      <c r="G224" s="122"/>
      <c r="H224" s="122"/>
      <c r="I224" s="122"/>
      <c r="J224" s="122"/>
      <c r="K224" s="122"/>
      <c r="L224" s="122"/>
      <c r="M224" s="122"/>
    </row>
    <row r="225" spans="2:13" ht="15.75" customHeight="1" x14ac:dyDescent="0.2">
      <c r="B225" s="122"/>
      <c r="C225" s="122"/>
      <c r="D225" s="122"/>
      <c r="E225" s="122"/>
      <c r="F225" s="122"/>
      <c r="G225" s="122"/>
      <c r="H225" s="122"/>
      <c r="I225" s="122"/>
      <c r="J225" s="122"/>
      <c r="K225" s="122"/>
      <c r="L225" s="122"/>
      <c r="M225" s="122"/>
    </row>
    <row r="226" spans="2:13" ht="15.75" customHeight="1" x14ac:dyDescent="0.2">
      <c r="B226" s="122"/>
      <c r="C226" s="122"/>
      <c r="D226" s="122"/>
      <c r="E226" s="122"/>
      <c r="F226" s="122"/>
      <c r="G226" s="122"/>
      <c r="H226" s="122"/>
      <c r="I226" s="122"/>
      <c r="J226" s="122"/>
      <c r="K226" s="122"/>
      <c r="L226" s="122"/>
      <c r="M226" s="122"/>
    </row>
    <row r="227" spans="2:13" ht="15.75" customHeight="1" x14ac:dyDescent="0.2">
      <c r="B227" s="122"/>
      <c r="C227" s="122"/>
      <c r="D227" s="122"/>
      <c r="E227" s="122"/>
      <c r="F227" s="122"/>
      <c r="G227" s="122"/>
      <c r="H227" s="122"/>
      <c r="I227" s="122"/>
      <c r="J227" s="122"/>
      <c r="K227" s="122"/>
      <c r="L227" s="122"/>
      <c r="M227" s="122"/>
    </row>
    <row r="228" spans="2:13" ht="15.75" customHeight="1" x14ac:dyDescent="0.2">
      <c r="B228" s="122"/>
      <c r="C228" s="122"/>
      <c r="D228" s="122"/>
      <c r="E228" s="122"/>
      <c r="F228" s="122"/>
      <c r="G228" s="122"/>
      <c r="H228" s="122"/>
      <c r="I228" s="122"/>
      <c r="J228" s="122"/>
      <c r="K228" s="122"/>
      <c r="L228" s="122"/>
      <c r="M228" s="122"/>
    </row>
    <row r="229" spans="2:13" ht="15.75" customHeight="1" x14ac:dyDescent="0.2">
      <c r="B229" s="122"/>
      <c r="C229" s="122"/>
      <c r="D229" s="122"/>
      <c r="E229" s="122"/>
      <c r="F229" s="122"/>
      <c r="G229" s="122"/>
      <c r="H229" s="122"/>
      <c r="I229" s="122"/>
      <c r="J229" s="122"/>
      <c r="K229" s="122"/>
      <c r="L229" s="122"/>
      <c r="M229" s="122"/>
    </row>
    <row r="230" spans="2:13" ht="15.75" customHeight="1" x14ac:dyDescent="0.2">
      <c r="B230" s="122"/>
      <c r="C230" s="122"/>
      <c r="D230" s="122"/>
      <c r="E230" s="122"/>
      <c r="F230" s="122"/>
      <c r="G230" s="122"/>
      <c r="H230" s="122"/>
      <c r="I230" s="122"/>
      <c r="J230" s="122"/>
      <c r="K230" s="122"/>
      <c r="L230" s="122"/>
      <c r="M230" s="122"/>
    </row>
    <row r="231" spans="2:13" ht="15.75" customHeight="1" x14ac:dyDescent="0.2">
      <c r="B231" s="122"/>
      <c r="C231" s="122"/>
      <c r="D231" s="122"/>
      <c r="E231" s="122"/>
      <c r="F231" s="122"/>
      <c r="G231" s="122"/>
      <c r="H231" s="122"/>
      <c r="I231" s="122"/>
      <c r="J231" s="122"/>
      <c r="K231" s="122"/>
      <c r="L231" s="122"/>
      <c r="M231" s="122"/>
    </row>
    <row r="232" spans="2:13" ht="15.75" customHeight="1" x14ac:dyDescent="0.2">
      <c r="B232" s="122"/>
      <c r="C232" s="122"/>
      <c r="D232" s="122"/>
      <c r="E232" s="122"/>
      <c r="F232" s="122"/>
      <c r="G232" s="122"/>
      <c r="H232" s="122"/>
      <c r="I232" s="122"/>
      <c r="J232" s="122"/>
      <c r="K232" s="122"/>
      <c r="L232" s="122"/>
      <c r="M232" s="122"/>
    </row>
    <row r="233" spans="2:13" ht="15.75" customHeight="1" x14ac:dyDescent="0.2">
      <c r="B233" s="122"/>
      <c r="C233" s="122"/>
      <c r="D233" s="122"/>
      <c r="E233" s="122"/>
      <c r="F233" s="122"/>
      <c r="G233" s="122"/>
      <c r="H233" s="122"/>
      <c r="I233" s="122"/>
      <c r="J233" s="122"/>
      <c r="K233" s="122"/>
      <c r="L233" s="122"/>
      <c r="M233" s="122"/>
    </row>
    <row r="234" spans="2:13" ht="15.75" customHeight="1" x14ac:dyDescent="0.2">
      <c r="B234" s="122"/>
      <c r="C234" s="122"/>
      <c r="D234" s="122"/>
      <c r="E234" s="122"/>
      <c r="F234" s="122"/>
      <c r="G234" s="122"/>
      <c r="H234" s="122"/>
      <c r="I234" s="122"/>
      <c r="J234" s="122"/>
      <c r="K234" s="122"/>
      <c r="L234" s="122"/>
      <c r="M234" s="122"/>
    </row>
    <row r="235" spans="2:13" ht="15.75" customHeight="1" x14ac:dyDescent="0.2">
      <c r="B235" s="122"/>
      <c r="C235" s="122"/>
      <c r="D235" s="122"/>
      <c r="E235" s="122"/>
      <c r="F235" s="122"/>
      <c r="G235" s="122"/>
      <c r="H235" s="122"/>
      <c r="I235" s="122"/>
      <c r="J235" s="122"/>
      <c r="K235" s="122"/>
      <c r="L235" s="122"/>
      <c r="M235" s="122"/>
    </row>
    <row r="236" spans="2:13" ht="15.75" customHeight="1" x14ac:dyDescent="0.2">
      <c r="B236" s="122"/>
      <c r="C236" s="122"/>
      <c r="D236" s="122"/>
      <c r="E236" s="122"/>
      <c r="F236" s="122"/>
      <c r="G236" s="122"/>
      <c r="H236" s="122"/>
      <c r="I236" s="122"/>
      <c r="J236" s="122"/>
      <c r="K236" s="122"/>
      <c r="L236" s="122"/>
      <c r="M236" s="122"/>
    </row>
    <row r="237" spans="2:13" ht="15.75" customHeight="1" x14ac:dyDescent="0.2">
      <c r="B237" s="122"/>
      <c r="C237" s="122"/>
      <c r="D237" s="122"/>
      <c r="E237" s="122"/>
      <c r="F237" s="122"/>
      <c r="G237" s="122"/>
      <c r="H237" s="122"/>
      <c r="I237" s="122"/>
      <c r="J237" s="122"/>
      <c r="K237" s="122"/>
      <c r="L237" s="122"/>
      <c r="M237" s="122"/>
    </row>
    <row r="238" spans="2:13" ht="15.75" customHeight="1" x14ac:dyDescent="0.2">
      <c r="B238" s="122"/>
      <c r="C238" s="122"/>
      <c r="D238" s="122"/>
      <c r="E238" s="122"/>
      <c r="F238" s="122"/>
      <c r="G238" s="122"/>
      <c r="H238" s="122"/>
      <c r="I238" s="122"/>
      <c r="J238" s="122"/>
      <c r="K238" s="122"/>
      <c r="L238" s="122"/>
      <c r="M238" s="122"/>
    </row>
    <row r="239" spans="2:13" ht="15.75" customHeight="1" x14ac:dyDescent="0.2">
      <c r="B239" s="122"/>
      <c r="C239" s="122"/>
      <c r="D239" s="122"/>
      <c r="E239" s="122"/>
      <c r="F239" s="122"/>
      <c r="G239" s="122"/>
      <c r="H239" s="122"/>
      <c r="I239" s="122"/>
      <c r="J239" s="122"/>
      <c r="K239" s="122"/>
      <c r="L239" s="122"/>
      <c r="M239" s="122"/>
    </row>
    <row r="240" spans="2:13" ht="15.75" customHeight="1" x14ac:dyDescent="0.2">
      <c r="B240" s="122"/>
      <c r="C240" s="122"/>
      <c r="D240" s="122"/>
      <c r="E240" s="122"/>
      <c r="F240" s="122"/>
      <c r="G240" s="122"/>
      <c r="H240" s="122"/>
      <c r="I240" s="122"/>
      <c r="J240" s="122"/>
      <c r="K240" s="122"/>
      <c r="L240" s="122"/>
      <c r="M240" s="122"/>
    </row>
    <row r="241" spans="2:13" ht="15.75" customHeight="1" x14ac:dyDescent="0.2">
      <c r="B241" s="122"/>
      <c r="C241" s="122"/>
      <c r="D241" s="122"/>
      <c r="E241" s="122"/>
      <c r="F241" s="122"/>
      <c r="G241" s="122"/>
      <c r="H241" s="122"/>
      <c r="I241" s="122"/>
      <c r="J241" s="122"/>
      <c r="K241" s="122"/>
      <c r="L241" s="122"/>
      <c r="M241" s="122"/>
    </row>
    <row r="242" spans="2:13" ht="15.75" customHeight="1" x14ac:dyDescent="0.2">
      <c r="B242" s="122"/>
      <c r="C242" s="122"/>
      <c r="D242" s="122"/>
      <c r="E242" s="122"/>
      <c r="F242" s="122"/>
      <c r="G242" s="122"/>
      <c r="H242" s="122"/>
      <c r="I242" s="122"/>
      <c r="J242" s="122"/>
      <c r="K242" s="122"/>
      <c r="L242" s="122"/>
      <c r="M242" s="122"/>
    </row>
    <row r="243" spans="2:13" ht="15.75" customHeight="1" x14ac:dyDescent="0.2">
      <c r="B243" s="122"/>
      <c r="C243" s="122"/>
      <c r="D243" s="122"/>
      <c r="E243" s="122"/>
      <c r="F243" s="122"/>
      <c r="G243" s="122"/>
      <c r="H243" s="122"/>
      <c r="I243" s="122"/>
      <c r="J243" s="122"/>
      <c r="K243" s="122"/>
      <c r="L243" s="122"/>
      <c r="M243" s="122"/>
    </row>
    <row r="244" spans="2:13" ht="15.75" customHeight="1" x14ac:dyDescent="0.2">
      <c r="B244" s="122"/>
      <c r="C244" s="122"/>
      <c r="D244" s="122"/>
      <c r="E244" s="122"/>
      <c r="F244" s="122"/>
      <c r="G244" s="122"/>
      <c r="H244" s="122"/>
      <c r="I244" s="122"/>
      <c r="J244" s="122"/>
      <c r="K244" s="122"/>
      <c r="L244" s="122"/>
      <c r="M244" s="122"/>
    </row>
    <row r="245" spans="2:13" ht="15.75" customHeight="1" x14ac:dyDescent="0.2">
      <c r="B245" s="122"/>
      <c r="C245" s="122"/>
      <c r="D245" s="122"/>
      <c r="E245" s="122"/>
      <c r="F245" s="122"/>
      <c r="G245" s="122"/>
      <c r="H245" s="122"/>
      <c r="I245" s="122"/>
      <c r="J245" s="122"/>
      <c r="K245" s="122"/>
      <c r="L245" s="122"/>
      <c r="M245" s="122"/>
    </row>
    <row r="246" spans="2:13" ht="15.75" customHeight="1" x14ac:dyDescent="0.2">
      <c r="B246" s="122"/>
      <c r="C246" s="122"/>
      <c r="D246" s="122"/>
      <c r="E246" s="122"/>
      <c r="F246" s="122"/>
      <c r="G246" s="122"/>
      <c r="H246" s="122"/>
      <c r="I246" s="122"/>
      <c r="J246" s="122"/>
      <c r="K246" s="122"/>
      <c r="L246" s="122"/>
      <c r="M246" s="122"/>
    </row>
    <row r="247" spans="2:13" ht="15.75" customHeight="1" x14ac:dyDescent="0.2">
      <c r="B247" s="122"/>
      <c r="C247" s="122"/>
      <c r="D247" s="122"/>
      <c r="E247" s="122"/>
      <c r="F247" s="122"/>
      <c r="G247" s="122"/>
      <c r="H247" s="122"/>
      <c r="I247" s="122"/>
      <c r="J247" s="122"/>
      <c r="K247" s="122"/>
      <c r="L247" s="122"/>
      <c r="M247" s="122"/>
    </row>
    <row r="248" spans="2:13" ht="15.75" customHeight="1" x14ac:dyDescent="0.2">
      <c r="B248" s="122"/>
      <c r="C248" s="122"/>
      <c r="D248" s="122"/>
      <c r="E248" s="122"/>
      <c r="F248" s="122"/>
      <c r="G248" s="122"/>
      <c r="H248" s="122"/>
      <c r="I248" s="122"/>
      <c r="J248" s="122"/>
      <c r="K248" s="122"/>
      <c r="L248" s="122"/>
      <c r="M248" s="122"/>
    </row>
    <row r="249" spans="2:13" ht="15.75" customHeight="1" x14ac:dyDescent="0.2">
      <c r="B249" s="122"/>
      <c r="C249" s="122"/>
      <c r="D249" s="122"/>
      <c r="E249" s="122"/>
      <c r="F249" s="122"/>
      <c r="G249" s="122"/>
      <c r="H249" s="122"/>
      <c r="I249" s="122"/>
      <c r="J249" s="122"/>
      <c r="K249" s="122"/>
      <c r="L249" s="122"/>
      <c r="M249" s="122"/>
    </row>
    <row r="250" spans="2:13" ht="15.75" customHeight="1" x14ac:dyDescent="0.2">
      <c r="B250" s="122"/>
      <c r="C250" s="122"/>
      <c r="D250" s="122"/>
      <c r="E250" s="122"/>
      <c r="F250" s="122"/>
      <c r="G250" s="122"/>
      <c r="H250" s="122"/>
      <c r="I250" s="122"/>
      <c r="J250" s="122"/>
      <c r="K250" s="122"/>
      <c r="L250" s="122"/>
      <c r="M250" s="122"/>
    </row>
    <row r="251" spans="2:13" ht="15.75" customHeight="1" x14ac:dyDescent="0.2">
      <c r="B251" s="122"/>
      <c r="C251" s="122"/>
      <c r="D251" s="122"/>
      <c r="E251" s="122"/>
      <c r="F251" s="122"/>
      <c r="G251" s="122"/>
      <c r="H251" s="122"/>
      <c r="I251" s="122"/>
      <c r="J251" s="122"/>
      <c r="K251" s="122"/>
      <c r="L251" s="122"/>
      <c r="M251" s="122"/>
    </row>
    <row r="252" spans="2:13" ht="15.75" customHeight="1" x14ac:dyDescent="0.2">
      <c r="B252" s="122"/>
      <c r="C252" s="122"/>
      <c r="D252" s="122"/>
      <c r="E252" s="122"/>
      <c r="F252" s="122"/>
      <c r="G252" s="122"/>
      <c r="H252" s="122"/>
      <c r="I252" s="122"/>
      <c r="J252" s="122"/>
      <c r="K252" s="122"/>
      <c r="L252" s="122"/>
      <c r="M252" s="122"/>
    </row>
    <row r="253" spans="2:13" ht="15.75" customHeight="1" x14ac:dyDescent="0.2">
      <c r="B253" s="122"/>
      <c r="C253" s="122"/>
      <c r="D253" s="122"/>
      <c r="E253" s="122"/>
      <c r="F253" s="122"/>
      <c r="G253" s="122"/>
      <c r="H253" s="122"/>
      <c r="I253" s="122"/>
      <c r="J253" s="122"/>
      <c r="K253" s="122"/>
      <c r="L253" s="122"/>
      <c r="M253" s="122"/>
    </row>
    <row r="254" spans="2:13" ht="15.75" customHeight="1" x14ac:dyDescent="0.2">
      <c r="B254" s="122"/>
      <c r="C254" s="122"/>
      <c r="D254" s="122"/>
      <c r="E254" s="122"/>
      <c r="F254" s="122"/>
      <c r="G254" s="122"/>
      <c r="H254" s="122"/>
      <c r="I254" s="122"/>
      <c r="J254" s="122"/>
      <c r="K254" s="122"/>
      <c r="L254" s="122"/>
      <c r="M254" s="122"/>
    </row>
    <row r="255" spans="2:13" ht="15.75" customHeight="1" x14ac:dyDescent="0.2">
      <c r="B255" s="122"/>
      <c r="C255" s="122"/>
      <c r="D255" s="122"/>
      <c r="E255" s="122"/>
      <c r="F255" s="122"/>
      <c r="G255" s="122"/>
      <c r="H255" s="122"/>
      <c r="I255" s="122"/>
      <c r="J255" s="122"/>
      <c r="K255" s="122"/>
      <c r="L255" s="122"/>
      <c r="M255" s="122"/>
    </row>
    <row r="256" spans="2:13" ht="15.75" customHeight="1" x14ac:dyDescent="0.2">
      <c r="B256" s="122"/>
      <c r="C256" s="122"/>
      <c r="D256" s="122"/>
      <c r="E256" s="122"/>
      <c r="F256" s="122"/>
      <c r="G256" s="122"/>
      <c r="H256" s="122"/>
      <c r="I256" s="122"/>
      <c r="J256" s="122"/>
      <c r="K256" s="122"/>
      <c r="L256" s="122"/>
      <c r="M256" s="122"/>
    </row>
    <row r="257" spans="2:13" ht="15.75" customHeight="1" x14ac:dyDescent="0.2">
      <c r="B257" s="122"/>
      <c r="C257" s="122"/>
      <c r="D257" s="122"/>
      <c r="E257" s="122"/>
      <c r="F257" s="122"/>
      <c r="G257" s="122"/>
      <c r="H257" s="122"/>
      <c r="I257" s="122"/>
      <c r="J257" s="122"/>
      <c r="K257" s="122"/>
      <c r="L257" s="122"/>
      <c r="M257" s="122"/>
    </row>
    <row r="258" spans="2:13" ht="15.75" customHeight="1" x14ac:dyDescent="0.2">
      <c r="B258" s="122"/>
      <c r="C258" s="122"/>
      <c r="D258" s="122"/>
      <c r="E258" s="122"/>
      <c r="F258" s="122"/>
      <c r="G258" s="122"/>
      <c r="H258" s="122"/>
      <c r="I258" s="122"/>
      <c r="J258" s="122"/>
      <c r="K258" s="122"/>
      <c r="L258" s="122"/>
      <c r="M258" s="122"/>
    </row>
    <row r="259" spans="2:13" ht="15.75" customHeight="1" x14ac:dyDescent="0.2">
      <c r="B259" s="122"/>
      <c r="C259" s="122"/>
      <c r="D259" s="122"/>
      <c r="E259" s="122"/>
      <c r="F259" s="122"/>
      <c r="G259" s="122"/>
      <c r="H259" s="122"/>
      <c r="I259" s="122"/>
      <c r="J259" s="122"/>
      <c r="K259" s="122"/>
      <c r="L259" s="122"/>
      <c r="M259" s="122"/>
    </row>
    <row r="260" spans="2:13" ht="15.75" customHeight="1" x14ac:dyDescent="0.2">
      <c r="B260" s="122"/>
      <c r="C260" s="122"/>
      <c r="D260" s="122"/>
      <c r="E260" s="122"/>
      <c r="F260" s="122"/>
      <c r="G260" s="122"/>
      <c r="H260" s="122"/>
      <c r="I260" s="122"/>
      <c r="J260" s="122"/>
      <c r="K260" s="122"/>
      <c r="L260" s="122"/>
      <c r="M260" s="122"/>
    </row>
    <row r="261" spans="2:13" ht="15.75" customHeight="1" x14ac:dyDescent="0.2">
      <c r="B261" s="122"/>
      <c r="C261" s="122"/>
      <c r="D261" s="122"/>
      <c r="E261" s="122"/>
      <c r="F261" s="122"/>
      <c r="G261" s="122"/>
      <c r="H261" s="122"/>
      <c r="I261" s="122"/>
      <c r="J261" s="122"/>
      <c r="K261" s="122"/>
      <c r="L261" s="122"/>
      <c r="M261" s="122"/>
    </row>
    <row r="262" spans="2:13" ht="15.75" customHeight="1" x14ac:dyDescent="0.2">
      <c r="B262" s="122"/>
      <c r="C262" s="122"/>
      <c r="D262" s="122"/>
      <c r="E262" s="122"/>
      <c r="F262" s="122"/>
      <c r="G262" s="122"/>
      <c r="H262" s="122"/>
      <c r="I262" s="122"/>
      <c r="J262" s="122"/>
      <c r="K262" s="122"/>
      <c r="L262" s="122"/>
      <c r="M262" s="122"/>
    </row>
    <row r="263" spans="2:13" ht="15.75" customHeight="1" x14ac:dyDescent="0.2">
      <c r="B263" s="122"/>
      <c r="C263" s="122"/>
      <c r="D263" s="122"/>
      <c r="E263" s="122"/>
      <c r="F263" s="122"/>
      <c r="G263" s="122"/>
      <c r="H263" s="122"/>
      <c r="I263" s="122"/>
      <c r="J263" s="122"/>
      <c r="K263" s="122"/>
      <c r="L263" s="122"/>
      <c r="M263" s="122"/>
    </row>
    <row r="264" spans="2:13" ht="15.75" customHeight="1" x14ac:dyDescent="0.2">
      <c r="B264" s="122"/>
      <c r="C264" s="122"/>
      <c r="D264" s="122"/>
      <c r="E264" s="122"/>
      <c r="F264" s="122"/>
      <c r="G264" s="122"/>
      <c r="H264" s="122"/>
      <c r="I264" s="122"/>
      <c r="J264" s="122"/>
      <c r="K264" s="122"/>
      <c r="L264" s="122"/>
      <c r="M264" s="122"/>
    </row>
    <row r="265" spans="2:13" ht="15.75" customHeight="1" x14ac:dyDescent="0.2">
      <c r="B265" s="122"/>
      <c r="C265" s="122"/>
      <c r="D265" s="122"/>
      <c r="E265" s="122"/>
      <c r="F265" s="122"/>
      <c r="G265" s="122"/>
      <c r="H265" s="122"/>
      <c r="I265" s="122"/>
      <c r="J265" s="122"/>
      <c r="K265" s="122"/>
      <c r="L265" s="122"/>
      <c r="M265" s="122"/>
    </row>
    <row r="266" spans="2:13" ht="15.75" customHeight="1" x14ac:dyDescent="0.2">
      <c r="B266" s="122"/>
      <c r="C266" s="122"/>
      <c r="D266" s="122"/>
      <c r="E266" s="122"/>
      <c r="F266" s="122"/>
      <c r="G266" s="122"/>
      <c r="H266" s="122"/>
      <c r="I266" s="122"/>
      <c r="J266" s="122"/>
      <c r="K266" s="122"/>
      <c r="L266" s="122"/>
      <c r="M266" s="122"/>
    </row>
    <row r="267" spans="2:13" ht="15.75" customHeight="1" x14ac:dyDescent="0.2">
      <c r="B267" s="122"/>
      <c r="C267" s="122"/>
      <c r="D267" s="122"/>
      <c r="E267" s="122"/>
      <c r="F267" s="122"/>
      <c r="G267" s="122"/>
      <c r="H267" s="122"/>
      <c r="I267" s="122"/>
      <c r="J267" s="122"/>
      <c r="K267" s="122"/>
      <c r="L267" s="122"/>
      <c r="M267" s="122"/>
    </row>
    <row r="268" spans="2:13" ht="15.75" customHeight="1" x14ac:dyDescent="0.2">
      <c r="B268" s="122"/>
      <c r="C268" s="122"/>
      <c r="D268" s="122"/>
      <c r="E268" s="122"/>
      <c r="F268" s="122"/>
      <c r="G268" s="122"/>
      <c r="H268" s="122"/>
      <c r="I268" s="122"/>
      <c r="J268" s="122"/>
      <c r="K268" s="122"/>
      <c r="L268" s="122"/>
      <c r="M268" s="122"/>
    </row>
    <row r="269" spans="2:13" ht="15.75" customHeight="1" x14ac:dyDescent="0.2">
      <c r="B269" s="122"/>
      <c r="C269" s="122"/>
      <c r="D269" s="122"/>
      <c r="E269" s="122"/>
      <c r="F269" s="122"/>
      <c r="G269" s="122"/>
      <c r="H269" s="122"/>
      <c r="I269" s="122"/>
      <c r="J269" s="122"/>
      <c r="K269" s="122"/>
      <c r="L269" s="122"/>
      <c r="M269" s="122"/>
    </row>
    <row r="270" spans="2:13" ht="15.75" customHeight="1" x14ac:dyDescent="0.2">
      <c r="B270" s="122"/>
      <c r="C270" s="122"/>
      <c r="D270" s="122"/>
      <c r="E270" s="122"/>
      <c r="F270" s="122"/>
      <c r="G270" s="122"/>
      <c r="H270" s="122"/>
      <c r="I270" s="122"/>
      <c r="J270" s="122"/>
      <c r="K270" s="122"/>
      <c r="L270" s="122"/>
      <c r="M270" s="122"/>
    </row>
    <row r="271" spans="2:13" ht="15.75" customHeight="1" x14ac:dyDescent="0.2">
      <c r="B271" s="122"/>
      <c r="C271" s="122"/>
      <c r="D271" s="122"/>
      <c r="E271" s="122"/>
      <c r="F271" s="122"/>
      <c r="G271" s="122"/>
      <c r="H271" s="122"/>
      <c r="I271" s="122"/>
      <c r="J271" s="122"/>
      <c r="K271" s="122"/>
      <c r="L271" s="122"/>
      <c r="M271" s="122"/>
    </row>
    <row r="272" spans="2:13" ht="15.75" customHeight="1" x14ac:dyDescent="0.2">
      <c r="B272" s="122"/>
      <c r="C272" s="122"/>
      <c r="D272" s="122"/>
      <c r="E272" s="122"/>
      <c r="F272" s="122"/>
      <c r="G272" s="122"/>
      <c r="H272" s="122"/>
      <c r="I272" s="122"/>
      <c r="J272" s="122"/>
      <c r="K272" s="122"/>
      <c r="L272" s="122"/>
      <c r="M272" s="122"/>
    </row>
    <row r="273" spans="2:13" ht="15.75" customHeight="1" x14ac:dyDescent="0.2">
      <c r="B273" s="122"/>
      <c r="C273" s="122"/>
      <c r="D273" s="122"/>
      <c r="E273" s="122"/>
      <c r="F273" s="122"/>
      <c r="G273" s="122"/>
      <c r="H273" s="122"/>
      <c r="I273" s="122"/>
      <c r="J273" s="122"/>
      <c r="K273" s="122"/>
      <c r="L273" s="122"/>
      <c r="M273" s="122"/>
    </row>
    <row r="274" spans="2:13" ht="15.75" customHeight="1" x14ac:dyDescent="0.2">
      <c r="B274" s="122"/>
      <c r="C274" s="122"/>
      <c r="D274" s="122"/>
      <c r="E274" s="122"/>
      <c r="F274" s="122"/>
      <c r="G274" s="122"/>
      <c r="H274" s="122"/>
      <c r="I274" s="122"/>
      <c r="J274" s="122"/>
      <c r="K274" s="122"/>
      <c r="L274" s="122"/>
      <c r="M274" s="122"/>
    </row>
    <row r="275" spans="2:13" ht="15.75" customHeight="1" x14ac:dyDescent="0.2">
      <c r="B275" s="122"/>
      <c r="C275" s="122"/>
      <c r="D275" s="122"/>
      <c r="E275" s="122"/>
      <c r="F275" s="122"/>
      <c r="G275" s="122"/>
      <c r="H275" s="122"/>
      <c r="I275" s="122"/>
      <c r="J275" s="122"/>
      <c r="K275" s="122"/>
      <c r="L275" s="122"/>
      <c r="M275" s="122"/>
    </row>
    <row r="276" spans="2:13" ht="15.75" customHeight="1" x14ac:dyDescent="0.2">
      <c r="B276" s="122"/>
      <c r="C276" s="122"/>
      <c r="D276" s="122"/>
      <c r="E276" s="122"/>
      <c r="F276" s="122"/>
      <c r="G276" s="122"/>
      <c r="H276" s="122"/>
      <c r="I276" s="122"/>
      <c r="J276" s="122"/>
      <c r="K276" s="122"/>
      <c r="L276" s="122"/>
      <c r="M276" s="122"/>
    </row>
    <row r="277" spans="2:13" ht="15.75" customHeight="1" x14ac:dyDescent="0.2">
      <c r="B277" s="122"/>
      <c r="C277" s="122"/>
      <c r="D277" s="122"/>
      <c r="E277" s="122"/>
      <c r="F277" s="122"/>
      <c r="G277" s="122"/>
      <c r="H277" s="122"/>
      <c r="I277" s="122"/>
      <c r="J277" s="122"/>
      <c r="K277" s="122"/>
      <c r="L277" s="122"/>
      <c r="M277" s="122"/>
    </row>
    <row r="278" spans="2:13" ht="15.75" customHeight="1" x14ac:dyDescent="0.2">
      <c r="B278" s="122"/>
      <c r="C278" s="122"/>
      <c r="D278" s="122"/>
      <c r="E278" s="122"/>
      <c r="F278" s="122"/>
      <c r="G278" s="122"/>
      <c r="H278" s="122"/>
      <c r="I278" s="122"/>
      <c r="J278" s="122"/>
      <c r="K278" s="122"/>
      <c r="L278" s="122"/>
      <c r="M278" s="122"/>
    </row>
    <row r="279" spans="2:13" ht="15.75" customHeight="1" x14ac:dyDescent="0.2">
      <c r="B279" s="122"/>
      <c r="C279" s="122"/>
      <c r="D279" s="122"/>
      <c r="E279" s="122"/>
      <c r="F279" s="122"/>
      <c r="G279" s="122"/>
      <c r="H279" s="122"/>
      <c r="I279" s="122"/>
      <c r="J279" s="122"/>
      <c r="K279" s="122"/>
      <c r="L279" s="122"/>
      <c r="M279" s="122"/>
    </row>
    <row r="280" spans="2:13" ht="15.75" customHeight="1" x14ac:dyDescent="0.2">
      <c r="B280" s="122"/>
      <c r="C280" s="122"/>
      <c r="D280" s="122"/>
      <c r="E280" s="122"/>
      <c r="F280" s="122"/>
      <c r="G280" s="122"/>
      <c r="H280" s="122"/>
      <c r="I280" s="122"/>
      <c r="J280" s="122"/>
      <c r="K280" s="122"/>
      <c r="L280" s="122"/>
      <c r="M280" s="122"/>
    </row>
    <row r="281" spans="2:13" ht="15.75" customHeight="1" x14ac:dyDescent="0.2">
      <c r="B281" s="122"/>
      <c r="C281" s="122"/>
      <c r="D281" s="122"/>
      <c r="E281" s="122"/>
      <c r="F281" s="122"/>
      <c r="G281" s="122"/>
      <c r="H281" s="122"/>
      <c r="I281" s="122"/>
      <c r="J281" s="122"/>
      <c r="K281" s="122"/>
      <c r="L281" s="122"/>
      <c r="M281" s="122"/>
    </row>
    <row r="282" spans="2:13" ht="15.75" customHeight="1" x14ac:dyDescent="0.2">
      <c r="B282" s="122"/>
      <c r="C282" s="122"/>
      <c r="D282" s="122"/>
      <c r="E282" s="122"/>
      <c r="F282" s="122"/>
      <c r="G282" s="122"/>
      <c r="H282" s="122"/>
      <c r="I282" s="122"/>
      <c r="J282" s="122"/>
      <c r="K282" s="122"/>
      <c r="L282" s="122"/>
      <c r="M282" s="122"/>
    </row>
    <row r="283" spans="2:13" ht="15.75" customHeight="1" x14ac:dyDescent="0.2">
      <c r="B283" s="122"/>
      <c r="C283" s="122"/>
      <c r="D283" s="122"/>
      <c r="E283" s="122"/>
      <c r="F283" s="122"/>
      <c r="G283" s="122"/>
      <c r="H283" s="122"/>
      <c r="I283" s="122"/>
      <c r="J283" s="122"/>
      <c r="K283" s="122"/>
      <c r="L283" s="122"/>
      <c r="M283" s="122"/>
    </row>
    <row r="284" spans="2:13" ht="15.75" customHeight="1" x14ac:dyDescent="0.2">
      <c r="B284" s="122"/>
      <c r="C284" s="122"/>
      <c r="D284" s="122"/>
      <c r="E284" s="122"/>
      <c r="F284" s="122"/>
      <c r="G284" s="122"/>
      <c r="H284" s="122"/>
      <c r="I284" s="122"/>
      <c r="J284" s="122"/>
      <c r="K284" s="122"/>
      <c r="L284" s="122"/>
      <c r="M284" s="122"/>
    </row>
    <row r="285" spans="2:13" ht="15.75" customHeight="1" x14ac:dyDescent="0.2">
      <c r="B285" s="122"/>
      <c r="C285" s="122"/>
      <c r="D285" s="122"/>
      <c r="E285" s="122"/>
      <c r="F285" s="122"/>
      <c r="G285" s="122"/>
      <c r="H285" s="122"/>
      <c r="I285" s="122"/>
      <c r="J285" s="122"/>
      <c r="K285" s="122"/>
      <c r="L285" s="122"/>
      <c r="M285" s="122"/>
    </row>
    <row r="286" spans="2:13" ht="15.75" customHeight="1" x14ac:dyDescent="0.2">
      <c r="B286" s="122"/>
      <c r="C286" s="122"/>
      <c r="D286" s="122"/>
      <c r="E286" s="122"/>
      <c r="F286" s="122"/>
      <c r="G286" s="122"/>
      <c r="H286" s="122"/>
      <c r="I286" s="122"/>
      <c r="J286" s="122"/>
      <c r="K286" s="122"/>
      <c r="L286" s="122"/>
      <c r="M286" s="122"/>
    </row>
    <row r="287" spans="2:13" ht="15.75" customHeight="1" x14ac:dyDescent="0.2">
      <c r="B287" s="122"/>
      <c r="C287" s="122"/>
      <c r="D287" s="122"/>
      <c r="E287" s="122"/>
      <c r="F287" s="122"/>
      <c r="G287" s="122"/>
      <c r="H287" s="122"/>
      <c r="I287" s="122"/>
      <c r="J287" s="122"/>
      <c r="K287" s="122"/>
      <c r="L287" s="122"/>
      <c r="M287" s="122"/>
    </row>
    <row r="288" spans="2:13" ht="15.75" customHeight="1" x14ac:dyDescent="0.2">
      <c r="B288" s="122"/>
      <c r="C288" s="122"/>
      <c r="D288" s="122"/>
      <c r="E288" s="122"/>
      <c r="F288" s="122"/>
      <c r="G288" s="122"/>
      <c r="H288" s="122"/>
      <c r="I288" s="122"/>
      <c r="J288" s="122"/>
      <c r="K288" s="122"/>
      <c r="L288" s="122"/>
      <c r="M288" s="122"/>
    </row>
    <row r="289" spans="2:13" ht="15.75" customHeight="1" x14ac:dyDescent="0.2">
      <c r="B289" s="122"/>
      <c r="C289" s="122"/>
      <c r="D289" s="122"/>
      <c r="E289" s="122"/>
      <c r="F289" s="122"/>
      <c r="G289" s="122"/>
      <c r="H289" s="122"/>
      <c r="I289" s="122"/>
      <c r="J289" s="122"/>
      <c r="K289" s="122"/>
      <c r="L289" s="122"/>
      <c r="M289" s="122"/>
    </row>
    <row r="290" spans="2:13" ht="15.75" customHeight="1" x14ac:dyDescent="0.2">
      <c r="B290" s="122"/>
      <c r="C290" s="122"/>
      <c r="D290" s="122"/>
      <c r="E290" s="122"/>
      <c r="F290" s="122"/>
      <c r="G290" s="122"/>
      <c r="H290" s="122"/>
      <c r="I290" s="122"/>
      <c r="J290" s="122"/>
      <c r="K290" s="122"/>
      <c r="L290" s="122"/>
      <c r="M290" s="122"/>
    </row>
    <row r="291" spans="2:13" ht="15.75" customHeight="1" x14ac:dyDescent="0.2">
      <c r="B291" s="122"/>
      <c r="C291" s="122"/>
      <c r="D291" s="122"/>
      <c r="E291" s="122"/>
      <c r="F291" s="122"/>
      <c r="G291" s="122"/>
      <c r="H291" s="122"/>
      <c r="I291" s="122"/>
      <c r="J291" s="122"/>
      <c r="K291" s="122"/>
      <c r="L291" s="122"/>
      <c r="M291" s="122"/>
    </row>
    <row r="292" spans="2:13" ht="15.75" customHeight="1" x14ac:dyDescent="0.2">
      <c r="B292" s="122"/>
      <c r="C292" s="122"/>
      <c r="D292" s="122"/>
      <c r="E292" s="122"/>
      <c r="F292" s="122"/>
      <c r="G292" s="122"/>
      <c r="H292" s="122"/>
      <c r="I292" s="122"/>
      <c r="J292" s="122"/>
      <c r="K292" s="122"/>
      <c r="L292" s="122"/>
      <c r="M292" s="122"/>
    </row>
    <row r="293" spans="2:13" ht="15.75" customHeight="1" x14ac:dyDescent="0.2">
      <c r="B293" s="122"/>
      <c r="C293" s="122"/>
      <c r="D293" s="122"/>
      <c r="E293" s="122"/>
      <c r="F293" s="122"/>
      <c r="G293" s="122"/>
      <c r="H293" s="122"/>
      <c r="I293" s="122"/>
      <c r="J293" s="122"/>
      <c r="K293" s="122"/>
      <c r="L293" s="122"/>
      <c r="M293" s="122"/>
    </row>
    <row r="294" spans="2:13" ht="15.75" customHeight="1" x14ac:dyDescent="0.2">
      <c r="B294" s="122"/>
      <c r="C294" s="122"/>
      <c r="D294" s="122"/>
      <c r="E294" s="122"/>
      <c r="F294" s="122"/>
      <c r="G294" s="122"/>
      <c r="H294" s="122"/>
      <c r="I294" s="122"/>
      <c r="J294" s="122"/>
      <c r="K294" s="122"/>
      <c r="L294" s="122"/>
      <c r="M294" s="122"/>
    </row>
    <row r="295" spans="2:13" ht="15.75" customHeight="1" x14ac:dyDescent="0.2">
      <c r="B295" s="122"/>
      <c r="C295" s="122"/>
      <c r="D295" s="122"/>
      <c r="E295" s="122"/>
      <c r="F295" s="122"/>
      <c r="G295" s="122"/>
      <c r="H295" s="122"/>
      <c r="I295" s="122"/>
      <c r="J295" s="122"/>
      <c r="K295" s="122"/>
      <c r="L295" s="122"/>
      <c r="M295" s="122"/>
    </row>
    <row r="296" spans="2:13" ht="15.75" customHeight="1" x14ac:dyDescent="0.2">
      <c r="B296" s="122"/>
      <c r="C296" s="122"/>
      <c r="D296" s="122"/>
      <c r="E296" s="122"/>
      <c r="F296" s="122"/>
      <c r="G296" s="122"/>
      <c r="H296" s="122"/>
      <c r="I296" s="122"/>
      <c r="J296" s="122"/>
      <c r="K296" s="122"/>
      <c r="L296" s="122"/>
      <c r="M296" s="122"/>
    </row>
    <row r="297" spans="2:13" ht="15.75" customHeight="1" x14ac:dyDescent="0.2">
      <c r="B297" s="122"/>
      <c r="C297" s="122"/>
      <c r="D297" s="122"/>
      <c r="E297" s="122"/>
      <c r="F297" s="122"/>
      <c r="G297" s="122"/>
      <c r="H297" s="122"/>
      <c r="I297" s="122"/>
      <c r="J297" s="122"/>
      <c r="K297" s="122"/>
      <c r="L297" s="122"/>
      <c r="M297" s="122"/>
    </row>
    <row r="298" spans="2:13" ht="15.75" customHeight="1" x14ac:dyDescent="0.2">
      <c r="B298" s="122"/>
      <c r="C298" s="122"/>
      <c r="D298" s="122"/>
      <c r="E298" s="122"/>
      <c r="F298" s="122"/>
      <c r="G298" s="122"/>
      <c r="H298" s="122"/>
      <c r="I298" s="122"/>
      <c r="J298" s="122"/>
      <c r="K298" s="122"/>
      <c r="L298" s="122"/>
      <c r="M298" s="122"/>
    </row>
    <row r="299" spans="2:13" ht="15.75" customHeight="1" x14ac:dyDescent="0.2">
      <c r="B299" s="122"/>
      <c r="C299" s="122"/>
      <c r="D299" s="122"/>
      <c r="E299" s="122"/>
      <c r="F299" s="122"/>
      <c r="G299" s="122"/>
      <c r="H299" s="122"/>
      <c r="I299" s="122"/>
      <c r="J299" s="122"/>
      <c r="K299" s="122"/>
      <c r="L299" s="122"/>
      <c r="M299" s="122"/>
    </row>
    <row r="300" spans="2:13" ht="15.75" customHeight="1" x14ac:dyDescent="0.2">
      <c r="B300" s="122"/>
      <c r="C300" s="122"/>
      <c r="D300" s="122"/>
      <c r="E300" s="122"/>
      <c r="F300" s="122"/>
      <c r="G300" s="122"/>
      <c r="H300" s="122"/>
      <c r="I300" s="122"/>
      <c r="J300" s="122"/>
      <c r="K300" s="122"/>
      <c r="L300" s="122"/>
      <c r="M300" s="122"/>
    </row>
    <row r="301" spans="2:13" ht="15.75" customHeight="1" x14ac:dyDescent="0.2">
      <c r="B301" s="122"/>
      <c r="C301" s="122"/>
      <c r="D301" s="122"/>
      <c r="E301" s="122"/>
      <c r="F301" s="122"/>
      <c r="G301" s="122"/>
      <c r="H301" s="122"/>
      <c r="I301" s="122"/>
      <c r="J301" s="122"/>
      <c r="K301" s="122"/>
      <c r="L301" s="122"/>
      <c r="M301" s="122"/>
    </row>
    <row r="302" spans="2:13" ht="15.75" customHeight="1" x14ac:dyDescent="0.2">
      <c r="B302" s="122"/>
      <c r="C302" s="122"/>
      <c r="D302" s="122"/>
      <c r="E302" s="122"/>
      <c r="F302" s="122"/>
      <c r="G302" s="122"/>
      <c r="H302" s="122"/>
      <c r="I302" s="122"/>
      <c r="J302" s="122"/>
      <c r="K302" s="122"/>
      <c r="L302" s="122"/>
      <c r="M302" s="122"/>
    </row>
    <row r="303" spans="2:13" ht="15.75" customHeight="1" x14ac:dyDescent="0.2">
      <c r="B303" s="122"/>
      <c r="C303" s="122"/>
      <c r="D303" s="122"/>
      <c r="E303" s="122"/>
      <c r="F303" s="122"/>
      <c r="G303" s="122"/>
      <c r="H303" s="122"/>
      <c r="I303" s="122"/>
      <c r="J303" s="122"/>
      <c r="K303" s="122"/>
      <c r="L303" s="122"/>
      <c r="M303" s="122"/>
    </row>
    <row r="304" spans="2:13" ht="15.75" customHeight="1" x14ac:dyDescent="0.2">
      <c r="B304" s="122"/>
      <c r="C304" s="122"/>
      <c r="D304" s="122"/>
      <c r="E304" s="122"/>
      <c r="F304" s="122"/>
      <c r="G304" s="122"/>
      <c r="H304" s="122"/>
      <c r="I304" s="122"/>
      <c r="J304" s="122"/>
      <c r="K304" s="122"/>
      <c r="L304" s="122"/>
      <c r="M304" s="122"/>
    </row>
    <row r="305" spans="2:13" ht="15.75" customHeight="1" x14ac:dyDescent="0.2">
      <c r="B305" s="122"/>
      <c r="C305" s="122"/>
      <c r="D305" s="122"/>
      <c r="E305" s="122"/>
      <c r="F305" s="122"/>
      <c r="G305" s="122"/>
      <c r="H305" s="122"/>
      <c r="I305" s="122"/>
      <c r="J305" s="122"/>
      <c r="K305" s="122"/>
      <c r="L305" s="122"/>
      <c r="M305" s="122"/>
    </row>
    <row r="306" spans="2:13" ht="15.75" customHeight="1" x14ac:dyDescent="0.2">
      <c r="B306" s="122"/>
      <c r="C306" s="122"/>
      <c r="D306" s="122"/>
      <c r="E306" s="122"/>
      <c r="F306" s="122"/>
      <c r="G306" s="122"/>
      <c r="H306" s="122"/>
      <c r="I306" s="122"/>
      <c r="J306" s="122"/>
      <c r="K306" s="122"/>
      <c r="L306" s="122"/>
      <c r="M306" s="122"/>
    </row>
    <row r="307" spans="2:13" ht="15.75" customHeight="1" x14ac:dyDescent="0.2">
      <c r="B307" s="122"/>
      <c r="C307" s="122"/>
      <c r="D307" s="122"/>
      <c r="E307" s="122"/>
      <c r="F307" s="122"/>
      <c r="G307" s="122"/>
      <c r="H307" s="122"/>
      <c r="I307" s="122"/>
      <c r="J307" s="122"/>
      <c r="K307" s="122"/>
      <c r="L307" s="122"/>
      <c r="M307" s="122"/>
    </row>
    <row r="308" spans="2:13" ht="15.75" customHeight="1" x14ac:dyDescent="0.2">
      <c r="B308" s="122"/>
      <c r="C308" s="122"/>
      <c r="D308" s="122"/>
      <c r="E308" s="122"/>
      <c r="F308" s="122"/>
      <c r="G308" s="122"/>
      <c r="H308" s="122"/>
      <c r="I308" s="122"/>
      <c r="J308" s="122"/>
      <c r="K308" s="122"/>
      <c r="L308" s="122"/>
      <c r="M308" s="122"/>
    </row>
    <row r="309" spans="2:13" ht="15.75" customHeight="1" x14ac:dyDescent="0.2">
      <c r="B309" s="122"/>
      <c r="C309" s="122"/>
      <c r="D309" s="122"/>
      <c r="E309" s="122"/>
      <c r="F309" s="122"/>
      <c r="G309" s="122"/>
      <c r="H309" s="122"/>
      <c r="I309" s="122"/>
      <c r="J309" s="122"/>
      <c r="K309" s="122"/>
      <c r="L309" s="122"/>
      <c r="M309" s="122"/>
    </row>
    <row r="310" spans="2:13" ht="15.75" customHeight="1" x14ac:dyDescent="0.2">
      <c r="B310" s="122"/>
      <c r="C310" s="122"/>
      <c r="D310" s="122"/>
      <c r="E310" s="122"/>
      <c r="F310" s="122"/>
      <c r="G310" s="122"/>
      <c r="H310" s="122"/>
      <c r="I310" s="122"/>
      <c r="J310" s="122"/>
      <c r="K310" s="122"/>
      <c r="L310" s="122"/>
      <c r="M310" s="122"/>
    </row>
    <row r="311" spans="2:13" ht="15.75" customHeight="1" x14ac:dyDescent="0.2">
      <c r="B311" s="122"/>
      <c r="C311" s="122"/>
      <c r="D311" s="122"/>
      <c r="E311" s="122"/>
      <c r="F311" s="122"/>
      <c r="G311" s="122"/>
      <c r="H311" s="122"/>
      <c r="I311" s="122"/>
      <c r="J311" s="122"/>
      <c r="K311" s="122"/>
      <c r="L311" s="122"/>
      <c r="M311" s="122"/>
    </row>
    <row r="312" spans="2:13" ht="15.75" customHeight="1" x14ac:dyDescent="0.2">
      <c r="B312" s="122"/>
      <c r="C312" s="122"/>
      <c r="D312" s="122"/>
      <c r="E312" s="122"/>
      <c r="F312" s="122"/>
      <c r="G312" s="122"/>
      <c r="H312" s="122"/>
      <c r="I312" s="122"/>
      <c r="J312" s="122"/>
      <c r="K312" s="122"/>
      <c r="L312" s="122"/>
      <c r="M312" s="122"/>
    </row>
    <row r="313" spans="2:13" ht="15.75" customHeight="1" x14ac:dyDescent="0.2">
      <c r="B313" s="122"/>
      <c r="C313" s="122"/>
      <c r="D313" s="122"/>
      <c r="E313" s="122"/>
      <c r="F313" s="122"/>
      <c r="G313" s="122"/>
      <c r="H313" s="122"/>
      <c r="I313" s="122"/>
      <c r="J313" s="122"/>
      <c r="K313" s="122"/>
      <c r="L313" s="122"/>
      <c r="M313" s="122"/>
    </row>
    <row r="314" spans="2:13" ht="15.75" customHeight="1" x14ac:dyDescent="0.2">
      <c r="B314" s="122"/>
      <c r="C314" s="122"/>
      <c r="D314" s="122"/>
      <c r="E314" s="122"/>
      <c r="F314" s="122"/>
      <c r="G314" s="122"/>
      <c r="H314" s="122"/>
      <c r="I314" s="122"/>
      <c r="J314" s="122"/>
      <c r="K314" s="122"/>
      <c r="L314" s="122"/>
      <c r="M314" s="122"/>
    </row>
    <row r="315" spans="2:13" ht="15.75" customHeight="1" x14ac:dyDescent="0.2">
      <c r="B315" s="122"/>
      <c r="C315" s="122"/>
      <c r="D315" s="122"/>
      <c r="E315" s="122"/>
      <c r="F315" s="122"/>
      <c r="G315" s="122"/>
      <c r="H315" s="122"/>
      <c r="I315" s="122"/>
      <c r="J315" s="122"/>
      <c r="K315" s="122"/>
      <c r="L315" s="122"/>
      <c r="M315" s="122"/>
    </row>
    <row r="316" spans="2:13" ht="15.75" customHeight="1" x14ac:dyDescent="0.2">
      <c r="B316" s="122"/>
      <c r="C316" s="122"/>
      <c r="D316" s="122"/>
      <c r="E316" s="122"/>
      <c r="F316" s="122"/>
      <c r="G316" s="122"/>
      <c r="H316" s="122"/>
      <c r="I316" s="122"/>
      <c r="J316" s="122"/>
      <c r="K316" s="122"/>
      <c r="L316" s="122"/>
      <c r="M316" s="122"/>
    </row>
    <row r="317" spans="2:13" ht="15.75" customHeight="1" x14ac:dyDescent="0.2">
      <c r="B317" s="122"/>
      <c r="C317" s="122"/>
      <c r="D317" s="122"/>
      <c r="E317" s="122"/>
      <c r="F317" s="122"/>
      <c r="G317" s="122"/>
      <c r="H317" s="122"/>
      <c r="I317" s="122"/>
      <c r="J317" s="122"/>
      <c r="K317" s="122"/>
      <c r="L317" s="122"/>
      <c r="M317" s="122"/>
    </row>
    <row r="318" spans="2:13" ht="15.75" customHeight="1" x14ac:dyDescent="0.2">
      <c r="B318" s="122"/>
      <c r="C318" s="122"/>
      <c r="D318" s="122"/>
      <c r="E318" s="122"/>
      <c r="F318" s="122"/>
      <c r="G318" s="122"/>
      <c r="H318" s="122"/>
      <c r="I318" s="122"/>
      <c r="J318" s="122"/>
      <c r="K318" s="122"/>
      <c r="L318" s="122"/>
      <c r="M318" s="122"/>
    </row>
    <row r="319" spans="2:13" ht="15.75" customHeight="1" x14ac:dyDescent="0.2">
      <c r="B319" s="122"/>
      <c r="C319" s="122"/>
      <c r="D319" s="122"/>
      <c r="E319" s="122"/>
      <c r="F319" s="122"/>
      <c r="G319" s="122"/>
      <c r="H319" s="122"/>
      <c r="I319" s="122"/>
      <c r="J319" s="122"/>
      <c r="K319" s="122"/>
      <c r="L319" s="122"/>
      <c r="M319" s="122"/>
    </row>
    <row r="320" spans="2:13" ht="15.75" customHeight="1" x14ac:dyDescent="0.2">
      <c r="B320" s="122"/>
      <c r="C320" s="122"/>
      <c r="D320" s="122"/>
      <c r="E320" s="122"/>
      <c r="F320" s="122"/>
      <c r="G320" s="122"/>
      <c r="H320" s="122"/>
      <c r="I320" s="122"/>
      <c r="J320" s="122"/>
      <c r="K320" s="122"/>
      <c r="L320" s="122"/>
      <c r="M320" s="122"/>
    </row>
    <row r="321" spans="2:13" ht="15.75" customHeight="1" x14ac:dyDescent="0.2">
      <c r="B321" s="122"/>
      <c r="C321" s="122"/>
      <c r="D321" s="122"/>
      <c r="E321" s="122"/>
      <c r="F321" s="122"/>
      <c r="G321" s="122"/>
      <c r="H321" s="122"/>
      <c r="I321" s="122"/>
      <c r="J321" s="122"/>
      <c r="K321" s="122"/>
      <c r="L321" s="122"/>
      <c r="M321" s="122"/>
    </row>
    <row r="322" spans="2:13" ht="15.75" customHeight="1" x14ac:dyDescent="0.2">
      <c r="B322" s="122"/>
      <c r="C322" s="122"/>
      <c r="D322" s="122"/>
      <c r="E322" s="122"/>
      <c r="F322" s="122"/>
      <c r="G322" s="122"/>
      <c r="H322" s="122"/>
      <c r="I322" s="122"/>
      <c r="J322" s="122"/>
      <c r="K322" s="122"/>
      <c r="L322" s="122"/>
      <c r="M322" s="122"/>
    </row>
    <row r="323" spans="2:13" ht="15.75" customHeight="1" x14ac:dyDescent="0.2">
      <c r="B323" s="122"/>
      <c r="C323" s="122"/>
      <c r="D323" s="122"/>
      <c r="E323" s="122"/>
      <c r="F323" s="122"/>
      <c r="G323" s="122"/>
      <c r="H323" s="122"/>
      <c r="I323" s="122"/>
      <c r="J323" s="122"/>
      <c r="K323" s="122"/>
      <c r="L323" s="122"/>
      <c r="M323" s="122"/>
    </row>
    <row r="324" spans="2:13" ht="15.75" customHeight="1" x14ac:dyDescent="0.2">
      <c r="B324" s="122"/>
      <c r="C324" s="122"/>
      <c r="D324" s="122"/>
      <c r="E324" s="122"/>
      <c r="F324" s="122"/>
      <c r="G324" s="122"/>
      <c r="H324" s="122"/>
      <c r="I324" s="122"/>
      <c r="J324" s="122"/>
      <c r="K324" s="122"/>
      <c r="L324" s="122"/>
      <c r="M324" s="122"/>
    </row>
    <row r="325" spans="2:13" ht="15.75" customHeight="1" x14ac:dyDescent="0.2">
      <c r="B325" s="122"/>
      <c r="C325" s="122"/>
      <c r="D325" s="122"/>
      <c r="E325" s="122"/>
      <c r="F325" s="122"/>
      <c r="G325" s="122"/>
      <c r="H325" s="122"/>
      <c r="I325" s="122"/>
      <c r="J325" s="122"/>
      <c r="K325" s="122"/>
      <c r="L325" s="122"/>
      <c r="M325" s="122"/>
    </row>
    <row r="326" spans="2:13" ht="15.75" customHeight="1" x14ac:dyDescent="0.2">
      <c r="B326" s="122"/>
      <c r="C326" s="122"/>
      <c r="D326" s="122"/>
      <c r="E326" s="122"/>
      <c r="F326" s="122"/>
      <c r="G326" s="122"/>
      <c r="H326" s="122"/>
      <c r="I326" s="122"/>
      <c r="J326" s="122"/>
      <c r="K326" s="122"/>
      <c r="L326" s="122"/>
      <c r="M326" s="122"/>
    </row>
    <row r="327" spans="2:13" ht="15.75" customHeight="1" x14ac:dyDescent="0.2">
      <c r="B327" s="122"/>
      <c r="C327" s="122"/>
      <c r="D327" s="122"/>
      <c r="E327" s="122"/>
      <c r="F327" s="122"/>
      <c r="G327" s="122"/>
      <c r="H327" s="122"/>
      <c r="I327" s="122"/>
      <c r="J327" s="122"/>
      <c r="K327" s="122"/>
      <c r="L327" s="122"/>
      <c r="M327" s="122"/>
    </row>
    <row r="328" spans="2:13" ht="15.75" customHeight="1" x14ac:dyDescent="0.2">
      <c r="B328" s="122"/>
      <c r="C328" s="122"/>
      <c r="D328" s="122"/>
      <c r="E328" s="122"/>
      <c r="F328" s="122"/>
      <c r="G328" s="122"/>
      <c r="H328" s="122"/>
      <c r="I328" s="122"/>
      <c r="J328" s="122"/>
      <c r="K328" s="122"/>
      <c r="L328" s="122"/>
      <c r="M328" s="122"/>
    </row>
    <row r="329" spans="2:13" ht="15.75" customHeight="1" x14ac:dyDescent="0.2">
      <c r="B329" s="122"/>
      <c r="C329" s="122"/>
      <c r="D329" s="122"/>
      <c r="E329" s="122"/>
      <c r="F329" s="122"/>
      <c r="G329" s="122"/>
      <c r="H329" s="122"/>
      <c r="I329" s="122"/>
      <c r="J329" s="122"/>
      <c r="K329" s="122"/>
      <c r="L329" s="122"/>
      <c r="M329" s="122"/>
    </row>
    <row r="330" spans="2:13" ht="15.75" customHeight="1" x14ac:dyDescent="0.2">
      <c r="B330" s="122"/>
      <c r="C330" s="122"/>
      <c r="D330" s="122"/>
      <c r="E330" s="122"/>
      <c r="F330" s="122"/>
      <c r="G330" s="122"/>
      <c r="H330" s="122"/>
      <c r="I330" s="122"/>
      <c r="J330" s="122"/>
      <c r="K330" s="122"/>
      <c r="L330" s="122"/>
      <c r="M330" s="122"/>
    </row>
    <row r="331" spans="2:13" ht="15.75" customHeight="1" x14ac:dyDescent="0.2">
      <c r="B331" s="122"/>
      <c r="C331" s="122"/>
      <c r="D331" s="122"/>
      <c r="E331" s="122"/>
      <c r="F331" s="122"/>
      <c r="G331" s="122"/>
      <c r="H331" s="122"/>
      <c r="I331" s="122"/>
      <c r="J331" s="122"/>
      <c r="K331" s="122"/>
      <c r="L331" s="122"/>
      <c r="M331" s="122"/>
    </row>
    <row r="332" spans="2:13" ht="15.75" customHeight="1" x14ac:dyDescent="0.2">
      <c r="B332" s="122"/>
      <c r="C332" s="122"/>
      <c r="D332" s="122"/>
      <c r="E332" s="122"/>
      <c r="F332" s="122"/>
      <c r="G332" s="122"/>
      <c r="H332" s="122"/>
      <c r="I332" s="122"/>
      <c r="J332" s="122"/>
      <c r="K332" s="122"/>
      <c r="L332" s="122"/>
      <c r="M332" s="122"/>
    </row>
    <row r="333" spans="2:13" ht="15.75" customHeight="1" x14ac:dyDescent="0.2">
      <c r="B333" s="122"/>
      <c r="C333" s="122"/>
      <c r="D333" s="122"/>
      <c r="E333" s="122"/>
      <c r="F333" s="122"/>
      <c r="G333" s="122"/>
      <c r="H333" s="122"/>
      <c r="I333" s="122"/>
      <c r="J333" s="122"/>
      <c r="K333" s="122"/>
      <c r="L333" s="122"/>
      <c r="M333" s="122"/>
    </row>
    <row r="334" spans="2:13" ht="15.75" customHeight="1" x14ac:dyDescent="0.2">
      <c r="B334" s="122"/>
      <c r="C334" s="122"/>
      <c r="D334" s="122"/>
      <c r="E334" s="122"/>
      <c r="F334" s="122"/>
      <c r="G334" s="122"/>
      <c r="H334" s="122"/>
      <c r="I334" s="122"/>
      <c r="J334" s="122"/>
      <c r="K334" s="122"/>
      <c r="L334" s="122"/>
      <c r="M334" s="122"/>
    </row>
    <row r="335" spans="2:13" ht="15.75" customHeight="1" x14ac:dyDescent="0.2">
      <c r="B335" s="122"/>
      <c r="C335" s="122"/>
      <c r="D335" s="122"/>
      <c r="E335" s="122"/>
      <c r="F335" s="122"/>
      <c r="G335" s="122"/>
      <c r="H335" s="122"/>
      <c r="I335" s="122"/>
      <c r="J335" s="122"/>
      <c r="K335" s="122"/>
      <c r="L335" s="122"/>
      <c r="M335" s="122"/>
    </row>
    <row r="336" spans="2:13" ht="15.75" customHeight="1" x14ac:dyDescent="0.2">
      <c r="B336" s="122"/>
      <c r="C336" s="122"/>
      <c r="D336" s="122"/>
      <c r="E336" s="122"/>
      <c r="F336" s="122"/>
      <c r="G336" s="122"/>
      <c r="H336" s="122"/>
      <c r="I336" s="122"/>
      <c r="J336" s="122"/>
      <c r="K336" s="122"/>
      <c r="L336" s="122"/>
      <c r="M336" s="122"/>
    </row>
    <row r="337" spans="2:13" ht="15.75" customHeight="1" x14ac:dyDescent="0.2">
      <c r="B337" s="122"/>
      <c r="C337" s="122"/>
      <c r="D337" s="122"/>
      <c r="E337" s="122"/>
      <c r="F337" s="122"/>
      <c r="G337" s="122"/>
      <c r="H337" s="122"/>
      <c r="I337" s="122"/>
      <c r="J337" s="122"/>
      <c r="K337" s="122"/>
      <c r="L337" s="122"/>
      <c r="M337" s="122"/>
    </row>
    <row r="338" spans="2:13" ht="15.75" customHeight="1" x14ac:dyDescent="0.2">
      <c r="B338" s="122"/>
      <c r="C338" s="122"/>
      <c r="D338" s="122"/>
      <c r="E338" s="122"/>
      <c r="F338" s="122"/>
      <c r="G338" s="122"/>
      <c r="H338" s="122"/>
      <c r="I338" s="122"/>
      <c r="J338" s="122"/>
      <c r="K338" s="122"/>
      <c r="L338" s="122"/>
      <c r="M338" s="122"/>
    </row>
    <row r="339" spans="2:13" ht="15.75" customHeight="1" x14ac:dyDescent="0.2">
      <c r="B339" s="122"/>
      <c r="C339" s="122"/>
      <c r="D339" s="122"/>
      <c r="E339" s="122"/>
      <c r="F339" s="122"/>
      <c r="G339" s="122"/>
      <c r="H339" s="122"/>
      <c r="I339" s="122"/>
      <c r="J339" s="122"/>
      <c r="K339" s="122"/>
      <c r="L339" s="122"/>
      <c r="M339" s="122"/>
    </row>
    <row r="340" spans="2:13" ht="15.75" customHeight="1" x14ac:dyDescent="0.2">
      <c r="B340" s="122"/>
      <c r="C340" s="122"/>
      <c r="D340" s="122"/>
      <c r="E340" s="122"/>
      <c r="F340" s="122"/>
      <c r="G340" s="122"/>
      <c r="H340" s="122"/>
      <c r="I340" s="122"/>
      <c r="J340" s="122"/>
      <c r="K340" s="122"/>
      <c r="L340" s="122"/>
      <c r="M340" s="122"/>
    </row>
    <row r="341" spans="2:13" ht="15.75" customHeight="1" x14ac:dyDescent="0.2">
      <c r="B341" s="122"/>
      <c r="C341" s="122"/>
      <c r="D341" s="122"/>
      <c r="E341" s="122"/>
      <c r="F341" s="122"/>
      <c r="G341" s="122"/>
      <c r="H341" s="122"/>
      <c r="I341" s="122"/>
      <c r="J341" s="122"/>
      <c r="K341" s="122"/>
      <c r="L341" s="122"/>
      <c r="M341" s="122"/>
    </row>
    <row r="342" spans="2:13" ht="15.75" customHeight="1" x14ac:dyDescent="0.2">
      <c r="B342" s="122"/>
      <c r="C342" s="122"/>
      <c r="D342" s="122"/>
      <c r="E342" s="122"/>
      <c r="F342" s="122"/>
      <c r="G342" s="122"/>
      <c r="H342" s="122"/>
      <c r="I342" s="122"/>
      <c r="J342" s="122"/>
      <c r="K342" s="122"/>
      <c r="L342" s="122"/>
      <c r="M342" s="122"/>
    </row>
    <row r="343" spans="2:13" ht="15.75" customHeight="1" x14ac:dyDescent="0.2">
      <c r="B343" s="122"/>
      <c r="C343" s="122"/>
      <c r="D343" s="122"/>
      <c r="E343" s="122"/>
      <c r="F343" s="122"/>
      <c r="G343" s="122"/>
      <c r="H343" s="122"/>
      <c r="I343" s="122"/>
      <c r="J343" s="122"/>
      <c r="K343" s="122"/>
      <c r="L343" s="122"/>
      <c r="M343" s="122"/>
    </row>
    <row r="344" spans="2:13" ht="15.75" customHeight="1" x14ac:dyDescent="0.2">
      <c r="B344" s="122"/>
      <c r="C344" s="122"/>
      <c r="D344" s="122"/>
      <c r="E344" s="122"/>
      <c r="F344" s="122"/>
      <c r="G344" s="122"/>
      <c r="H344" s="122"/>
      <c r="I344" s="122"/>
      <c r="J344" s="122"/>
      <c r="K344" s="122"/>
      <c r="L344" s="122"/>
      <c r="M344" s="122"/>
    </row>
    <row r="345" spans="2:13" ht="15.75" customHeight="1" x14ac:dyDescent="0.2">
      <c r="B345" s="122"/>
      <c r="C345" s="122"/>
      <c r="D345" s="122"/>
      <c r="E345" s="122"/>
      <c r="F345" s="122"/>
      <c r="G345" s="122"/>
      <c r="H345" s="122"/>
      <c r="I345" s="122"/>
      <c r="J345" s="122"/>
      <c r="K345" s="122"/>
      <c r="L345" s="122"/>
      <c r="M345" s="122"/>
    </row>
    <row r="346" spans="2:13" ht="15.75" customHeight="1" x14ac:dyDescent="0.2">
      <c r="B346" s="122"/>
      <c r="C346" s="122"/>
      <c r="D346" s="122"/>
      <c r="E346" s="122"/>
      <c r="F346" s="122"/>
      <c r="G346" s="122"/>
      <c r="H346" s="122"/>
      <c r="I346" s="122"/>
      <c r="J346" s="122"/>
      <c r="K346" s="122"/>
      <c r="L346" s="122"/>
      <c r="M346" s="122"/>
    </row>
    <row r="347" spans="2:13" ht="15.75" customHeight="1" x14ac:dyDescent="0.2">
      <c r="B347" s="122"/>
      <c r="C347" s="122"/>
      <c r="D347" s="122"/>
      <c r="E347" s="122"/>
      <c r="F347" s="122"/>
      <c r="G347" s="122"/>
      <c r="H347" s="122"/>
      <c r="I347" s="122"/>
      <c r="J347" s="122"/>
      <c r="K347" s="122"/>
      <c r="L347" s="122"/>
      <c r="M347" s="122"/>
    </row>
    <row r="348" spans="2:13" ht="15.75" customHeight="1" x14ac:dyDescent="0.2">
      <c r="B348" s="122"/>
      <c r="C348" s="122"/>
      <c r="D348" s="122"/>
      <c r="E348" s="122"/>
      <c r="F348" s="122"/>
      <c r="G348" s="122"/>
      <c r="H348" s="122"/>
      <c r="I348" s="122"/>
      <c r="J348" s="122"/>
      <c r="K348" s="122"/>
      <c r="L348" s="122"/>
      <c r="M348" s="122"/>
    </row>
    <row r="349" spans="2:13" ht="15.75" customHeight="1" x14ac:dyDescent="0.2">
      <c r="B349" s="122"/>
      <c r="C349" s="122"/>
      <c r="D349" s="122"/>
      <c r="E349" s="122"/>
      <c r="F349" s="122"/>
      <c r="G349" s="122"/>
      <c r="H349" s="122"/>
      <c r="I349" s="122"/>
      <c r="J349" s="122"/>
      <c r="K349" s="122"/>
      <c r="L349" s="122"/>
      <c r="M349" s="122"/>
    </row>
    <row r="350" spans="2:13" ht="15.75" customHeight="1" x14ac:dyDescent="0.2">
      <c r="B350" s="122"/>
      <c r="C350" s="122"/>
      <c r="D350" s="122"/>
      <c r="E350" s="122"/>
      <c r="F350" s="122"/>
      <c r="G350" s="122"/>
      <c r="H350" s="122"/>
      <c r="I350" s="122"/>
      <c r="J350" s="122"/>
      <c r="K350" s="122"/>
      <c r="L350" s="122"/>
      <c r="M350" s="122"/>
    </row>
    <row r="351" spans="2:13" ht="15.75" customHeight="1" x14ac:dyDescent="0.2">
      <c r="B351" s="122"/>
      <c r="C351" s="122"/>
      <c r="D351" s="122"/>
      <c r="E351" s="122"/>
      <c r="F351" s="122"/>
      <c r="G351" s="122"/>
      <c r="H351" s="122"/>
      <c r="I351" s="122"/>
      <c r="J351" s="122"/>
      <c r="K351" s="122"/>
      <c r="L351" s="122"/>
      <c r="M351" s="122"/>
    </row>
    <row r="352" spans="2:13" ht="15.75" customHeight="1" x14ac:dyDescent="0.2">
      <c r="B352" s="122"/>
      <c r="C352" s="122"/>
      <c r="D352" s="122"/>
      <c r="E352" s="122"/>
      <c r="F352" s="122"/>
      <c r="G352" s="122"/>
      <c r="H352" s="122"/>
      <c r="I352" s="122"/>
      <c r="J352" s="122"/>
      <c r="K352" s="122"/>
      <c r="L352" s="122"/>
      <c r="M352" s="122"/>
    </row>
    <row r="353" spans="2:13" ht="15.75" customHeight="1" x14ac:dyDescent="0.2">
      <c r="B353" s="122"/>
      <c r="C353" s="122"/>
      <c r="D353" s="122"/>
      <c r="E353" s="122"/>
      <c r="F353" s="122"/>
      <c r="G353" s="122"/>
      <c r="H353" s="122"/>
      <c r="I353" s="122"/>
      <c r="J353" s="122"/>
      <c r="K353" s="122"/>
      <c r="L353" s="122"/>
      <c r="M353" s="122"/>
    </row>
    <row r="354" spans="2:13" ht="15.75" customHeight="1" x14ac:dyDescent="0.2">
      <c r="B354" s="122"/>
      <c r="C354" s="122"/>
      <c r="D354" s="122"/>
      <c r="E354" s="122"/>
      <c r="F354" s="122"/>
      <c r="G354" s="122"/>
      <c r="H354" s="122"/>
      <c r="I354" s="122"/>
      <c r="J354" s="122"/>
      <c r="K354" s="122"/>
      <c r="L354" s="122"/>
      <c r="M354" s="122"/>
    </row>
    <row r="355" spans="2:13" ht="15.75" customHeight="1" x14ac:dyDescent="0.2">
      <c r="B355" s="122"/>
      <c r="C355" s="122"/>
      <c r="D355" s="122"/>
      <c r="E355" s="122"/>
      <c r="F355" s="122"/>
      <c r="G355" s="122"/>
      <c r="H355" s="122"/>
      <c r="I355" s="122"/>
      <c r="J355" s="122"/>
      <c r="K355" s="122"/>
      <c r="L355" s="122"/>
      <c r="M355" s="122"/>
    </row>
    <row r="356" spans="2:13" ht="15.75" customHeight="1" x14ac:dyDescent="0.2">
      <c r="B356" s="122"/>
      <c r="C356" s="122"/>
      <c r="D356" s="122"/>
      <c r="E356" s="122"/>
      <c r="F356" s="122"/>
      <c r="G356" s="122"/>
      <c r="H356" s="122"/>
      <c r="I356" s="122"/>
      <c r="J356" s="122"/>
      <c r="K356" s="122"/>
      <c r="L356" s="122"/>
      <c r="M356" s="122"/>
    </row>
    <row r="357" spans="2:13" ht="15.75" customHeight="1" x14ac:dyDescent="0.2">
      <c r="B357" s="122"/>
      <c r="C357" s="122"/>
      <c r="D357" s="122"/>
      <c r="E357" s="122"/>
      <c r="F357" s="122"/>
      <c r="G357" s="122"/>
      <c r="H357" s="122"/>
      <c r="I357" s="122"/>
      <c r="J357" s="122"/>
      <c r="K357" s="122"/>
      <c r="L357" s="122"/>
      <c r="M357" s="122"/>
    </row>
    <row r="358" spans="2:13" ht="15.75" customHeight="1" x14ac:dyDescent="0.2">
      <c r="B358" s="122"/>
      <c r="C358" s="122"/>
      <c r="D358" s="122"/>
      <c r="E358" s="122"/>
      <c r="F358" s="122"/>
      <c r="G358" s="122"/>
      <c r="H358" s="122"/>
      <c r="I358" s="122"/>
      <c r="J358" s="122"/>
      <c r="K358" s="122"/>
      <c r="L358" s="122"/>
      <c r="M358" s="122"/>
    </row>
    <row r="359" spans="2:13" ht="15.75" customHeight="1" x14ac:dyDescent="0.2">
      <c r="B359" s="122"/>
      <c r="C359" s="122"/>
      <c r="D359" s="122"/>
      <c r="E359" s="122"/>
      <c r="F359" s="122"/>
      <c r="G359" s="122"/>
      <c r="H359" s="122"/>
      <c r="I359" s="122"/>
      <c r="J359" s="122"/>
      <c r="K359" s="122"/>
      <c r="L359" s="122"/>
      <c r="M359" s="122"/>
    </row>
    <row r="360" spans="2:13" ht="15.75" customHeight="1" x14ac:dyDescent="0.2">
      <c r="B360" s="122"/>
      <c r="C360" s="122"/>
      <c r="D360" s="122"/>
      <c r="E360" s="122"/>
      <c r="F360" s="122"/>
      <c r="G360" s="122"/>
      <c r="H360" s="122"/>
      <c r="I360" s="122"/>
      <c r="J360" s="122"/>
      <c r="K360" s="122"/>
      <c r="L360" s="122"/>
      <c r="M360" s="122"/>
    </row>
    <row r="361" spans="2:13" ht="15.75" customHeight="1" x14ac:dyDescent="0.2">
      <c r="B361" s="122"/>
      <c r="C361" s="122"/>
      <c r="D361" s="122"/>
      <c r="E361" s="122"/>
      <c r="F361" s="122"/>
      <c r="G361" s="122"/>
      <c r="H361" s="122"/>
      <c r="I361" s="122"/>
      <c r="J361" s="122"/>
      <c r="K361" s="122"/>
      <c r="L361" s="122"/>
      <c r="M361" s="122"/>
    </row>
    <row r="362" spans="2:13" ht="15.75" customHeight="1" x14ac:dyDescent="0.2">
      <c r="B362" s="122"/>
      <c r="C362" s="122"/>
      <c r="D362" s="122"/>
      <c r="E362" s="122"/>
      <c r="F362" s="122"/>
      <c r="G362" s="122"/>
      <c r="H362" s="122"/>
      <c r="I362" s="122"/>
      <c r="J362" s="122"/>
      <c r="K362" s="122"/>
      <c r="L362" s="122"/>
      <c r="M362" s="122"/>
    </row>
    <row r="363" spans="2:13" ht="15.75" customHeight="1" x14ac:dyDescent="0.2">
      <c r="B363" s="122"/>
      <c r="C363" s="122"/>
      <c r="D363" s="122"/>
      <c r="E363" s="122"/>
      <c r="F363" s="122"/>
      <c r="G363" s="122"/>
      <c r="H363" s="122"/>
      <c r="I363" s="122"/>
      <c r="J363" s="122"/>
      <c r="K363" s="122"/>
      <c r="L363" s="122"/>
      <c r="M363" s="122"/>
    </row>
    <row r="364" spans="2:13" ht="15.75" customHeight="1" x14ac:dyDescent="0.2">
      <c r="B364" s="122"/>
      <c r="C364" s="122"/>
      <c r="D364" s="122"/>
      <c r="E364" s="122"/>
      <c r="F364" s="122"/>
      <c r="G364" s="122"/>
      <c r="H364" s="122"/>
      <c r="I364" s="122"/>
      <c r="J364" s="122"/>
      <c r="K364" s="122"/>
      <c r="L364" s="122"/>
      <c r="M364" s="122"/>
    </row>
    <row r="365" spans="2:13" ht="15.75" customHeight="1" x14ac:dyDescent="0.2">
      <c r="B365" s="122"/>
      <c r="C365" s="122"/>
      <c r="D365" s="122"/>
      <c r="E365" s="122"/>
      <c r="F365" s="122"/>
      <c r="G365" s="122"/>
      <c r="H365" s="122"/>
      <c r="I365" s="122"/>
      <c r="J365" s="122"/>
      <c r="K365" s="122"/>
      <c r="L365" s="122"/>
      <c r="M365" s="122"/>
    </row>
    <row r="366" spans="2:13" ht="15.75" customHeight="1" x14ac:dyDescent="0.2">
      <c r="B366" s="122"/>
      <c r="C366" s="122"/>
      <c r="D366" s="122"/>
      <c r="E366" s="122"/>
      <c r="F366" s="122"/>
      <c r="G366" s="122"/>
      <c r="H366" s="122"/>
      <c r="I366" s="122"/>
      <c r="J366" s="122"/>
      <c r="K366" s="122"/>
      <c r="L366" s="122"/>
      <c r="M366" s="122"/>
    </row>
    <row r="367" spans="2:13" ht="15.75" customHeight="1" x14ac:dyDescent="0.2">
      <c r="B367" s="122"/>
      <c r="C367" s="122"/>
      <c r="D367" s="122"/>
      <c r="E367" s="122"/>
      <c r="F367" s="122"/>
      <c r="G367" s="122"/>
      <c r="H367" s="122"/>
      <c r="I367" s="122"/>
      <c r="J367" s="122"/>
      <c r="K367" s="122"/>
      <c r="L367" s="122"/>
      <c r="M367" s="122"/>
    </row>
    <row r="368" spans="2:13" ht="15.75" customHeight="1" x14ac:dyDescent="0.2">
      <c r="B368" s="122"/>
      <c r="C368" s="122"/>
      <c r="D368" s="122"/>
      <c r="E368" s="122"/>
      <c r="F368" s="122"/>
      <c r="G368" s="122"/>
      <c r="H368" s="122"/>
      <c r="I368" s="122"/>
      <c r="J368" s="122"/>
      <c r="K368" s="122"/>
      <c r="L368" s="122"/>
      <c r="M368" s="122"/>
    </row>
    <row r="369" spans="2:13" ht="15.75" customHeight="1" x14ac:dyDescent="0.2">
      <c r="B369" s="122"/>
      <c r="C369" s="122"/>
      <c r="D369" s="122"/>
      <c r="E369" s="122"/>
      <c r="F369" s="122"/>
      <c r="G369" s="122"/>
      <c r="H369" s="122"/>
      <c r="I369" s="122"/>
      <c r="J369" s="122"/>
      <c r="K369" s="122"/>
      <c r="L369" s="122"/>
      <c r="M369" s="122"/>
    </row>
    <row r="370" spans="2:13" ht="15.75" customHeight="1" x14ac:dyDescent="0.2">
      <c r="B370" s="122"/>
      <c r="C370" s="122"/>
      <c r="D370" s="122"/>
      <c r="E370" s="122"/>
      <c r="F370" s="122"/>
      <c r="G370" s="122"/>
      <c r="H370" s="122"/>
      <c r="I370" s="122"/>
      <c r="J370" s="122"/>
      <c r="K370" s="122"/>
      <c r="L370" s="122"/>
      <c r="M370" s="122"/>
    </row>
    <row r="371" spans="2:13" ht="15.75" customHeight="1" x14ac:dyDescent="0.2">
      <c r="B371" s="122"/>
      <c r="C371" s="122"/>
      <c r="D371" s="122"/>
      <c r="E371" s="122"/>
      <c r="F371" s="122"/>
      <c r="G371" s="122"/>
      <c r="H371" s="122"/>
      <c r="I371" s="122"/>
      <c r="J371" s="122"/>
      <c r="K371" s="122"/>
      <c r="L371" s="122"/>
      <c r="M371" s="122"/>
    </row>
    <row r="372" spans="2:13" ht="15.75" customHeight="1" x14ac:dyDescent="0.2">
      <c r="B372" s="122"/>
      <c r="C372" s="122"/>
      <c r="D372" s="122"/>
      <c r="E372" s="122"/>
      <c r="F372" s="122"/>
      <c r="G372" s="122"/>
      <c r="H372" s="122"/>
      <c r="I372" s="122"/>
      <c r="J372" s="122"/>
      <c r="K372" s="122"/>
      <c r="L372" s="122"/>
      <c r="M372" s="122"/>
    </row>
    <row r="373" spans="2:13" ht="15.75" customHeight="1" x14ac:dyDescent="0.2">
      <c r="B373" s="122"/>
      <c r="C373" s="122"/>
      <c r="D373" s="122"/>
      <c r="E373" s="122"/>
      <c r="F373" s="122"/>
      <c r="G373" s="122"/>
      <c r="H373" s="122"/>
      <c r="I373" s="122"/>
      <c r="J373" s="122"/>
      <c r="K373" s="122"/>
      <c r="L373" s="122"/>
      <c r="M373" s="122"/>
    </row>
    <row r="374" spans="2:13" ht="15.75" customHeight="1" x14ac:dyDescent="0.2">
      <c r="B374" s="122"/>
      <c r="C374" s="122"/>
      <c r="D374" s="122"/>
      <c r="E374" s="122"/>
      <c r="F374" s="122"/>
      <c r="G374" s="122"/>
      <c r="H374" s="122"/>
      <c r="I374" s="122"/>
      <c r="J374" s="122"/>
      <c r="K374" s="122"/>
      <c r="L374" s="122"/>
      <c r="M374" s="122"/>
    </row>
    <row r="375" spans="2:13" ht="15.75" customHeight="1" x14ac:dyDescent="0.2">
      <c r="B375" s="122"/>
      <c r="C375" s="122"/>
      <c r="D375" s="122"/>
      <c r="E375" s="122"/>
      <c r="F375" s="122"/>
      <c r="G375" s="122"/>
      <c r="H375" s="122"/>
      <c r="I375" s="122"/>
      <c r="J375" s="122"/>
      <c r="K375" s="122"/>
      <c r="L375" s="122"/>
      <c r="M375" s="122"/>
    </row>
    <row r="376" spans="2:13" ht="15.75" customHeight="1" x14ac:dyDescent="0.2">
      <c r="B376" s="122"/>
      <c r="C376" s="122"/>
      <c r="D376" s="122"/>
      <c r="E376" s="122"/>
      <c r="F376" s="122"/>
      <c r="G376" s="122"/>
      <c r="H376" s="122"/>
      <c r="I376" s="122"/>
      <c r="J376" s="122"/>
      <c r="K376" s="122"/>
      <c r="L376" s="122"/>
      <c r="M376" s="122"/>
    </row>
    <row r="377" spans="2:13" ht="15.75" customHeight="1" x14ac:dyDescent="0.2">
      <c r="B377" s="122"/>
      <c r="C377" s="122"/>
      <c r="D377" s="122"/>
      <c r="E377" s="122"/>
      <c r="F377" s="122"/>
      <c r="G377" s="122"/>
      <c r="H377" s="122"/>
      <c r="I377" s="122"/>
      <c r="J377" s="122"/>
      <c r="K377" s="122"/>
      <c r="L377" s="122"/>
      <c r="M377" s="122"/>
    </row>
    <row r="378" spans="2:13" ht="15.75" customHeight="1" x14ac:dyDescent="0.2">
      <c r="B378" s="122"/>
      <c r="C378" s="122"/>
      <c r="D378" s="122"/>
      <c r="E378" s="122"/>
      <c r="F378" s="122"/>
      <c r="G378" s="122"/>
      <c r="H378" s="122"/>
      <c r="I378" s="122"/>
      <c r="J378" s="122"/>
      <c r="K378" s="122"/>
      <c r="L378" s="122"/>
      <c r="M378" s="122"/>
    </row>
    <row r="379" spans="2:13" ht="15.75" customHeight="1" x14ac:dyDescent="0.2">
      <c r="B379" s="122"/>
      <c r="C379" s="122"/>
      <c r="D379" s="122"/>
      <c r="E379" s="122"/>
      <c r="F379" s="122"/>
      <c r="G379" s="122"/>
      <c r="H379" s="122"/>
      <c r="I379" s="122"/>
      <c r="J379" s="122"/>
      <c r="K379" s="122"/>
      <c r="L379" s="122"/>
      <c r="M379" s="122"/>
    </row>
    <row r="380" spans="2:13" ht="15.75" customHeight="1" x14ac:dyDescent="0.2">
      <c r="B380" s="122"/>
      <c r="C380" s="122"/>
      <c r="D380" s="122"/>
      <c r="E380" s="122"/>
      <c r="F380" s="122"/>
      <c r="G380" s="122"/>
      <c r="H380" s="122"/>
      <c r="I380" s="122"/>
      <c r="J380" s="122"/>
      <c r="K380" s="122"/>
      <c r="L380" s="122"/>
      <c r="M380" s="122"/>
    </row>
    <row r="381" spans="2:13" ht="15.75" customHeight="1" x14ac:dyDescent="0.2">
      <c r="B381" s="122"/>
      <c r="C381" s="122"/>
      <c r="D381" s="122"/>
      <c r="E381" s="122"/>
      <c r="F381" s="122"/>
      <c r="G381" s="122"/>
      <c r="H381" s="122"/>
      <c r="I381" s="122"/>
      <c r="J381" s="122"/>
      <c r="K381" s="122"/>
      <c r="L381" s="122"/>
      <c r="M381" s="122"/>
    </row>
    <row r="382" spans="2:13" ht="15.75" customHeight="1" x14ac:dyDescent="0.2">
      <c r="B382" s="122"/>
      <c r="C382" s="122"/>
      <c r="D382" s="122"/>
      <c r="E382" s="122"/>
      <c r="F382" s="122"/>
      <c r="G382" s="122"/>
      <c r="H382" s="122"/>
      <c r="I382" s="122"/>
      <c r="J382" s="122"/>
      <c r="K382" s="122"/>
      <c r="L382" s="122"/>
      <c r="M382" s="122"/>
    </row>
    <row r="383" spans="2:13" ht="15.75" customHeight="1" x14ac:dyDescent="0.2">
      <c r="B383" s="122"/>
      <c r="C383" s="122"/>
      <c r="D383" s="122"/>
      <c r="E383" s="122"/>
      <c r="F383" s="122"/>
      <c r="G383" s="122"/>
      <c r="H383" s="122"/>
      <c r="I383" s="122"/>
      <c r="J383" s="122"/>
      <c r="K383" s="122"/>
      <c r="L383" s="122"/>
      <c r="M383" s="122"/>
    </row>
    <row r="384" spans="2:13" ht="15.75" customHeight="1" x14ac:dyDescent="0.2">
      <c r="B384" s="122"/>
      <c r="C384" s="122"/>
      <c r="D384" s="122"/>
      <c r="E384" s="122"/>
      <c r="F384" s="122"/>
      <c r="G384" s="122"/>
      <c r="H384" s="122"/>
      <c r="I384" s="122"/>
      <c r="J384" s="122"/>
      <c r="K384" s="122"/>
      <c r="L384" s="122"/>
      <c r="M384" s="122"/>
    </row>
    <row r="385" spans="2:13" ht="15.75" customHeight="1" x14ac:dyDescent="0.2">
      <c r="B385" s="122"/>
      <c r="C385" s="122"/>
      <c r="D385" s="122"/>
      <c r="E385" s="122"/>
      <c r="F385" s="122"/>
      <c r="G385" s="122"/>
      <c r="H385" s="122"/>
      <c r="I385" s="122"/>
      <c r="J385" s="122"/>
      <c r="K385" s="122"/>
      <c r="L385" s="122"/>
      <c r="M385" s="122"/>
    </row>
    <row r="386" spans="2:13" ht="15.75" customHeight="1" x14ac:dyDescent="0.2">
      <c r="B386" s="122"/>
      <c r="C386" s="122"/>
      <c r="D386" s="122"/>
      <c r="E386" s="122"/>
      <c r="F386" s="122"/>
      <c r="G386" s="122"/>
      <c r="H386" s="122"/>
      <c r="I386" s="122"/>
      <c r="J386" s="122"/>
      <c r="K386" s="122"/>
      <c r="L386" s="122"/>
      <c r="M386" s="122"/>
    </row>
    <row r="387" spans="2:13" ht="15.75" customHeight="1" x14ac:dyDescent="0.2">
      <c r="B387" s="122"/>
      <c r="C387" s="122"/>
      <c r="D387" s="122"/>
      <c r="E387" s="122"/>
      <c r="F387" s="122"/>
      <c r="G387" s="122"/>
      <c r="H387" s="122"/>
      <c r="I387" s="122"/>
      <c r="J387" s="122"/>
      <c r="K387" s="122"/>
      <c r="L387" s="122"/>
      <c r="M387" s="122"/>
    </row>
    <row r="388" spans="2:13" ht="15.75" customHeight="1" x14ac:dyDescent="0.2">
      <c r="B388" s="122"/>
      <c r="C388" s="122"/>
      <c r="D388" s="122"/>
      <c r="E388" s="122"/>
      <c r="F388" s="122"/>
      <c r="G388" s="122"/>
      <c r="H388" s="122"/>
      <c r="I388" s="122"/>
      <c r="J388" s="122"/>
      <c r="K388" s="122"/>
      <c r="L388" s="122"/>
      <c r="M388" s="122"/>
    </row>
    <row r="389" spans="2:13" ht="15.75" customHeight="1" x14ac:dyDescent="0.2">
      <c r="B389" s="122"/>
      <c r="C389" s="122"/>
      <c r="D389" s="122"/>
      <c r="E389" s="122"/>
      <c r="F389" s="122"/>
      <c r="G389" s="122"/>
      <c r="H389" s="122"/>
      <c r="I389" s="122"/>
      <c r="J389" s="122"/>
      <c r="K389" s="122"/>
      <c r="L389" s="122"/>
      <c r="M389" s="122"/>
    </row>
    <row r="390" spans="2:13" ht="15.75" customHeight="1" x14ac:dyDescent="0.2">
      <c r="B390" s="122"/>
      <c r="C390" s="122"/>
      <c r="D390" s="122"/>
      <c r="E390" s="122"/>
      <c r="F390" s="122"/>
      <c r="G390" s="122"/>
      <c r="H390" s="122"/>
      <c r="I390" s="122"/>
      <c r="J390" s="122"/>
      <c r="K390" s="122"/>
      <c r="L390" s="122"/>
      <c r="M390" s="122"/>
    </row>
    <row r="391" spans="2:13" ht="15.75" customHeight="1" x14ac:dyDescent="0.2">
      <c r="B391" s="122"/>
      <c r="C391" s="122"/>
      <c r="D391" s="122"/>
      <c r="E391" s="122"/>
      <c r="F391" s="122"/>
      <c r="G391" s="122"/>
      <c r="H391" s="122"/>
      <c r="I391" s="122"/>
      <c r="J391" s="122"/>
      <c r="K391" s="122"/>
      <c r="L391" s="122"/>
      <c r="M391" s="122"/>
    </row>
    <row r="392" spans="2:13" ht="15.75" customHeight="1" x14ac:dyDescent="0.2">
      <c r="B392" s="122"/>
      <c r="C392" s="122"/>
      <c r="D392" s="122"/>
      <c r="E392" s="122"/>
      <c r="F392" s="122"/>
      <c r="G392" s="122"/>
      <c r="H392" s="122"/>
      <c r="I392" s="122"/>
      <c r="J392" s="122"/>
      <c r="K392" s="122"/>
      <c r="L392" s="122"/>
      <c r="M392" s="122"/>
    </row>
    <row r="393" spans="2:13" ht="15.75" customHeight="1" x14ac:dyDescent="0.2">
      <c r="B393" s="122"/>
      <c r="C393" s="122"/>
      <c r="D393" s="122"/>
      <c r="E393" s="122"/>
      <c r="F393" s="122"/>
      <c r="G393" s="122"/>
      <c r="H393" s="122"/>
      <c r="I393" s="122"/>
      <c r="J393" s="122"/>
      <c r="K393" s="122"/>
      <c r="L393" s="122"/>
      <c r="M393" s="122"/>
    </row>
    <row r="394" spans="2:13" ht="15.75" customHeight="1" x14ac:dyDescent="0.2">
      <c r="B394" s="122"/>
      <c r="C394" s="122"/>
      <c r="D394" s="122"/>
      <c r="E394" s="122"/>
      <c r="F394" s="122"/>
      <c r="G394" s="122"/>
      <c r="H394" s="122"/>
      <c r="I394" s="122"/>
      <c r="J394" s="122"/>
      <c r="K394" s="122"/>
      <c r="L394" s="122"/>
      <c r="M394" s="122"/>
    </row>
    <row r="395" spans="2:13" ht="15.75" customHeight="1" x14ac:dyDescent="0.2">
      <c r="B395" s="122"/>
      <c r="C395" s="122"/>
      <c r="D395" s="122"/>
      <c r="E395" s="122"/>
      <c r="F395" s="122"/>
      <c r="G395" s="122"/>
      <c r="H395" s="122"/>
      <c r="I395" s="122"/>
      <c r="J395" s="122"/>
      <c r="K395" s="122"/>
      <c r="L395" s="122"/>
      <c r="M395" s="122"/>
    </row>
    <row r="396" spans="2:13" ht="15.75" customHeight="1" x14ac:dyDescent="0.2">
      <c r="B396" s="122"/>
      <c r="C396" s="122"/>
      <c r="D396" s="122"/>
      <c r="E396" s="122"/>
      <c r="F396" s="122"/>
      <c r="G396" s="122"/>
      <c r="H396" s="122"/>
      <c r="I396" s="122"/>
      <c r="J396" s="122"/>
      <c r="K396" s="122"/>
      <c r="L396" s="122"/>
      <c r="M396" s="122"/>
    </row>
    <row r="397" spans="2:13" ht="15.75" customHeight="1" x14ac:dyDescent="0.2">
      <c r="B397" s="122"/>
      <c r="C397" s="122"/>
      <c r="D397" s="122"/>
      <c r="E397" s="122"/>
      <c r="F397" s="122"/>
      <c r="G397" s="122"/>
      <c r="H397" s="122"/>
      <c r="I397" s="122"/>
      <c r="J397" s="122"/>
      <c r="K397" s="122"/>
      <c r="L397" s="122"/>
      <c r="M397" s="122"/>
    </row>
    <row r="398" spans="2:13" ht="15.75" customHeight="1" x14ac:dyDescent="0.2">
      <c r="B398" s="122"/>
      <c r="C398" s="122"/>
      <c r="D398" s="122"/>
      <c r="E398" s="122"/>
      <c r="F398" s="122"/>
      <c r="G398" s="122"/>
      <c r="H398" s="122"/>
      <c r="I398" s="122"/>
      <c r="J398" s="122"/>
      <c r="K398" s="122"/>
      <c r="L398" s="122"/>
      <c r="M398" s="122"/>
    </row>
    <row r="399" spans="2:13" ht="15.75" customHeight="1" x14ac:dyDescent="0.2">
      <c r="B399" s="122"/>
      <c r="C399" s="122"/>
      <c r="D399" s="122"/>
      <c r="E399" s="122"/>
      <c r="F399" s="122"/>
      <c r="G399" s="122"/>
      <c r="H399" s="122"/>
      <c r="I399" s="122"/>
      <c r="J399" s="122"/>
      <c r="K399" s="122"/>
      <c r="L399" s="122"/>
      <c r="M399" s="122"/>
    </row>
    <row r="400" spans="2:13" ht="15.75" customHeight="1" x14ac:dyDescent="0.2">
      <c r="B400" s="122"/>
      <c r="C400" s="122"/>
      <c r="D400" s="122"/>
      <c r="E400" s="122"/>
      <c r="F400" s="122"/>
      <c r="G400" s="122"/>
      <c r="H400" s="122"/>
      <c r="I400" s="122"/>
      <c r="J400" s="122"/>
      <c r="K400" s="122"/>
      <c r="L400" s="122"/>
      <c r="M400" s="122"/>
    </row>
    <row r="401" spans="2:13" ht="15.75" customHeight="1" x14ac:dyDescent="0.2">
      <c r="B401" s="122"/>
      <c r="C401" s="122"/>
      <c r="D401" s="122"/>
      <c r="E401" s="122"/>
      <c r="F401" s="122"/>
      <c r="G401" s="122"/>
      <c r="H401" s="122"/>
      <c r="I401" s="122"/>
      <c r="J401" s="122"/>
      <c r="K401" s="122"/>
      <c r="L401" s="122"/>
      <c r="M401" s="122"/>
    </row>
    <row r="402" spans="2:13" ht="15.75" customHeight="1" x14ac:dyDescent="0.2">
      <c r="B402" s="122"/>
      <c r="C402" s="122"/>
      <c r="D402" s="122"/>
      <c r="E402" s="122"/>
      <c r="F402" s="122"/>
      <c r="G402" s="122"/>
      <c r="H402" s="122"/>
      <c r="I402" s="122"/>
      <c r="J402" s="122"/>
      <c r="K402" s="122"/>
      <c r="L402" s="122"/>
      <c r="M402" s="122"/>
    </row>
    <row r="403" spans="2:13" ht="15.75" customHeight="1" x14ac:dyDescent="0.2">
      <c r="B403" s="122"/>
      <c r="C403" s="122"/>
      <c r="D403" s="122"/>
      <c r="E403" s="122"/>
      <c r="F403" s="122"/>
      <c r="G403" s="122"/>
      <c r="H403" s="122"/>
      <c r="I403" s="122"/>
      <c r="J403" s="122"/>
      <c r="K403" s="122"/>
      <c r="L403" s="122"/>
      <c r="M403" s="122"/>
    </row>
    <row r="404" spans="2:13" ht="15.75" customHeight="1" x14ac:dyDescent="0.2">
      <c r="B404" s="122"/>
      <c r="C404" s="122"/>
      <c r="D404" s="122"/>
      <c r="E404" s="122"/>
      <c r="F404" s="122"/>
      <c r="G404" s="122"/>
      <c r="H404" s="122"/>
      <c r="I404" s="122"/>
      <c r="J404" s="122"/>
      <c r="K404" s="122"/>
      <c r="L404" s="122"/>
      <c r="M404" s="122"/>
    </row>
    <row r="405" spans="2:13" ht="15.75" customHeight="1" x14ac:dyDescent="0.2">
      <c r="B405" s="122"/>
      <c r="C405" s="122"/>
      <c r="D405" s="122"/>
      <c r="E405" s="122"/>
      <c r="F405" s="122"/>
      <c r="G405" s="122"/>
      <c r="H405" s="122"/>
      <c r="I405" s="122"/>
      <c r="J405" s="122"/>
      <c r="K405" s="122"/>
      <c r="L405" s="122"/>
      <c r="M405" s="122"/>
    </row>
    <row r="406" spans="2:13" ht="15.75" customHeight="1" x14ac:dyDescent="0.2">
      <c r="B406" s="122"/>
      <c r="C406" s="122"/>
      <c r="D406" s="122"/>
      <c r="E406" s="122"/>
      <c r="F406" s="122"/>
      <c r="G406" s="122"/>
      <c r="H406" s="122"/>
      <c r="I406" s="122"/>
      <c r="J406" s="122"/>
      <c r="K406" s="122"/>
      <c r="L406" s="122"/>
      <c r="M406" s="122"/>
    </row>
    <row r="407" spans="2:13" ht="15.75" customHeight="1" x14ac:dyDescent="0.2">
      <c r="B407" s="122"/>
      <c r="C407" s="122"/>
      <c r="D407" s="122"/>
      <c r="E407" s="122"/>
      <c r="F407" s="122"/>
      <c r="G407" s="122"/>
      <c r="H407" s="122"/>
      <c r="I407" s="122"/>
      <c r="J407" s="122"/>
      <c r="K407" s="122"/>
      <c r="L407" s="122"/>
      <c r="M407" s="122"/>
    </row>
    <row r="408" spans="2:13" ht="15.75" customHeight="1" x14ac:dyDescent="0.2">
      <c r="B408" s="122"/>
      <c r="C408" s="122"/>
      <c r="D408" s="122"/>
      <c r="E408" s="122"/>
      <c r="F408" s="122"/>
      <c r="G408" s="122"/>
      <c r="H408" s="122"/>
      <c r="I408" s="122"/>
      <c r="J408" s="122"/>
      <c r="K408" s="122"/>
      <c r="L408" s="122"/>
      <c r="M408" s="122"/>
    </row>
    <row r="409" spans="2:13" ht="15.75" customHeight="1" x14ac:dyDescent="0.2">
      <c r="B409" s="122"/>
      <c r="C409" s="122"/>
      <c r="D409" s="122"/>
      <c r="E409" s="122"/>
      <c r="F409" s="122"/>
      <c r="G409" s="122"/>
      <c r="H409" s="122"/>
      <c r="I409" s="122"/>
      <c r="J409" s="122"/>
      <c r="K409" s="122"/>
      <c r="L409" s="122"/>
      <c r="M409" s="122"/>
    </row>
    <row r="410" spans="2:13" ht="15.75" customHeight="1" x14ac:dyDescent="0.2">
      <c r="B410" s="122"/>
      <c r="C410" s="122"/>
      <c r="D410" s="122"/>
      <c r="E410" s="122"/>
      <c r="F410" s="122"/>
      <c r="G410" s="122"/>
      <c r="H410" s="122"/>
      <c r="I410" s="122"/>
      <c r="J410" s="122"/>
      <c r="K410" s="122"/>
      <c r="L410" s="122"/>
      <c r="M410" s="122"/>
    </row>
    <row r="411" spans="2:13" ht="15.75" customHeight="1" x14ac:dyDescent="0.2">
      <c r="B411" s="122"/>
      <c r="C411" s="122"/>
      <c r="D411" s="122"/>
      <c r="E411" s="122"/>
      <c r="F411" s="122"/>
      <c r="G411" s="122"/>
      <c r="H411" s="122"/>
      <c r="I411" s="122"/>
      <c r="J411" s="122"/>
      <c r="K411" s="122"/>
      <c r="L411" s="122"/>
      <c r="M411" s="122"/>
    </row>
    <row r="412" spans="2:13" ht="15.75" customHeight="1" x14ac:dyDescent="0.2">
      <c r="B412" s="122"/>
      <c r="C412" s="122"/>
      <c r="D412" s="122"/>
      <c r="E412" s="122"/>
      <c r="F412" s="122"/>
      <c r="G412" s="122"/>
      <c r="H412" s="122"/>
      <c r="I412" s="122"/>
      <c r="J412" s="122"/>
      <c r="K412" s="122"/>
      <c r="L412" s="122"/>
      <c r="M412" s="122"/>
    </row>
    <row r="413" spans="2:13" ht="15.75" customHeight="1" x14ac:dyDescent="0.2">
      <c r="B413" s="122"/>
      <c r="C413" s="122"/>
      <c r="D413" s="122"/>
      <c r="E413" s="122"/>
      <c r="F413" s="122"/>
      <c r="G413" s="122"/>
      <c r="H413" s="122"/>
      <c r="I413" s="122"/>
      <c r="J413" s="122"/>
      <c r="K413" s="122"/>
      <c r="L413" s="122"/>
      <c r="M413" s="122"/>
    </row>
    <row r="414" spans="2:13" ht="15.75" customHeight="1" x14ac:dyDescent="0.2">
      <c r="B414" s="122"/>
      <c r="C414" s="122"/>
      <c r="D414" s="122"/>
      <c r="E414" s="122"/>
      <c r="F414" s="122"/>
      <c r="G414" s="122"/>
      <c r="H414" s="122"/>
      <c r="I414" s="122"/>
      <c r="J414" s="122"/>
      <c r="K414" s="122"/>
      <c r="L414" s="122"/>
      <c r="M414" s="122"/>
    </row>
    <row r="415" spans="2:13" ht="15.75" customHeight="1" x14ac:dyDescent="0.2">
      <c r="B415" s="122"/>
      <c r="C415" s="122"/>
      <c r="D415" s="122"/>
      <c r="E415" s="122"/>
      <c r="F415" s="122"/>
      <c r="G415" s="122"/>
      <c r="H415" s="122"/>
      <c r="I415" s="122"/>
      <c r="J415" s="122"/>
      <c r="K415" s="122"/>
      <c r="L415" s="122"/>
      <c r="M415" s="122"/>
    </row>
    <row r="416" spans="2:13" ht="15.75" customHeight="1" x14ac:dyDescent="0.2">
      <c r="B416" s="122"/>
      <c r="C416" s="122"/>
      <c r="D416" s="122"/>
      <c r="E416" s="122"/>
      <c r="F416" s="122"/>
      <c r="G416" s="122"/>
      <c r="H416" s="122"/>
      <c r="I416" s="122"/>
      <c r="J416" s="122"/>
      <c r="K416" s="122"/>
      <c r="L416" s="122"/>
      <c r="M416" s="122"/>
    </row>
    <row r="417" spans="2:13" ht="15.75" customHeight="1" x14ac:dyDescent="0.2">
      <c r="B417" s="122"/>
      <c r="C417" s="122"/>
      <c r="D417" s="122"/>
      <c r="E417" s="122"/>
      <c r="F417" s="122"/>
      <c r="G417" s="122"/>
      <c r="H417" s="122"/>
      <c r="I417" s="122"/>
      <c r="J417" s="122"/>
      <c r="K417" s="122"/>
      <c r="L417" s="122"/>
      <c r="M417" s="122"/>
    </row>
    <row r="418" spans="2:13" ht="15.75" customHeight="1" x14ac:dyDescent="0.2">
      <c r="B418" s="122"/>
      <c r="C418" s="122"/>
      <c r="D418" s="122"/>
      <c r="E418" s="122"/>
      <c r="F418" s="122"/>
      <c r="G418" s="122"/>
      <c r="H418" s="122"/>
      <c r="I418" s="122"/>
      <c r="J418" s="122"/>
      <c r="K418" s="122"/>
      <c r="L418" s="122"/>
      <c r="M418" s="122"/>
    </row>
    <row r="419" spans="2:13" ht="15.75" customHeight="1" x14ac:dyDescent="0.2">
      <c r="B419" s="122"/>
      <c r="C419" s="122"/>
      <c r="D419" s="122"/>
      <c r="E419" s="122"/>
      <c r="F419" s="122"/>
      <c r="G419" s="122"/>
      <c r="H419" s="122"/>
      <c r="I419" s="122"/>
      <c r="J419" s="122"/>
      <c r="K419" s="122"/>
      <c r="L419" s="122"/>
      <c r="M419" s="122"/>
    </row>
    <row r="420" spans="2:13" ht="15.75" customHeight="1" x14ac:dyDescent="0.2">
      <c r="B420" s="122"/>
      <c r="C420" s="122"/>
      <c r="D420" s="122"/>
      <c r="E420" s="122"/>
      <c r="F420" s="122"/>
      <c r="G420" s="122"/>
      <c r="H420" s="122"/>
      <c r="I420" s="122"/>
      <c r="J420" s="122"/>
      <c r="K420" s="122"/>
      <c r="L420" s="122"/>
      <c r="M420" s="122"/>
    </row>
    <row r="421" spans="2:13" ht="15.75" customHeight="1" x14ac:dyDescent="0.2">
      <c r="B421" s="122"/>
      <c r="C421" s="122"/>
      <c r="D421" s="122"/>
      <c r="E421" s="122"/>
      <c r="F421" s="122"/>
      <c r="G421" s="122"/>
      <c r="H421" s="122"/>
      <c r="I421" s="122"/>
      <c r="J421" s="122"/>
      <c r="K421" s="122"/>
      <c r="L421" s="122"/>
      <c r="M421" s="122"/>
    </row>
    <row r="422" spans="2:13" ht="15.75" customHeight="1" x14ac:dyDescent="0.2">
      <c r="B422" s="122"/>
      <c r="C422" s="122"/>
      <c r="D422" s="122"/>
      <c r="E422" s="122"/>
      <c r="F422" s="122"/>
      <c r="G422" s="122"/>
      <c r="H422" s="122"/>
      <c r="I422" s="122"/>
      <c r="J422" s="122"/>
      <c r="K422" s="122"/>
      <c r="L422" s="122"/>
      <c r="M422" s="122"/>
    </row>
    <row r="423" spans="2:13" ht="15.75" customHeight="1" x14ac:dyDescent="0.2">
      <c r="B423" s="122"/>
      <c r="C423" s="122"/>
      <c r="D423" s="122"/>
      <c r="E423" s="122"/>
      <c r="F423" s="122"/>
      <c r="G423" s="122"/>
      <c r="H423" s="122"/>
      <c r="I423" s="122"/>
      <c r="J423" s="122"/>
      <c r="K423" s="122"/>
      <c r="L423" s="122"/>
      <c r="M423" s="122"/>
    </row>
    <row r="424" spans="2:13" ht="15.75" customHeight="1" x14ac:dyDescent="0.2">
      <c r="B424" s="122"/>
      <c r="C424" s="122"/>
      <c r="D424" s="122"/>
      <c r="E424" s="122"/>
      <c r="F424" s="122"/>
      <c r="G424" s="122"/>
      <c r="H424" s="122"/>
      <c r="I424" s="122"/>
      <c r="J424" s="122"/>
      <c r="K424" s="122"/>
      <c r="L424" s="122"/>
      <c r="M424" s="122"/>
    </row>
    <row r="425" spans="2:13" ht="15.75" customHeight="1" x14ac:dyDescent="0.2">
      <c r="B425" s="122"/>
      <c r="C425" s="122"/>
      <c r="D425" s="122"/>
      <c r="E425" s="122"/>
      <c r="F425" s="122"/>
      <c r="G425" s="122"/>
      <c r="H425" s="122"/>
      <c r="I425" s="122"/>
      <c r="J425" s="122"/>
      <c r="K425" s="122"/>
      <c r="L425" s="122"/>
      <c r="M425" s="122"/>
    </row>
    <row r="426" spans="2:13" ht="15.75" customHeight="1" x14ac:dyDescent="0.2">
      <c r="B426" s="122"/>
      <c r="C426" s="122"/>
      <c r="D426" s="122"/>
      <c r="E426" s="122"/>
      <c r="F426" s="122"/>
      <c r="G426" s="122"/>
      <c r="H426" s="122"/>
      <c r="I426" s="122"/>
      <c r="J426" s="122"/>
      <c r="K426" s="122"/>
      <c r="L426" s="122"/>
      <c r="M426" s="122"/>
    </row>
    <row r="427" spans="2:13" ht="15.75" customHeight="1" x14ac:dyDescent="0.2">
      <c r="B427" s="122"/>
      <c r="C427" s="122"/>
      <c r="D427" s="122"/>
      <c r="E427" s="122"/>
      <c r="F427" s="122"/>
      <c r="G427" s="122"/>
      <c r="H427" s="122"/>
      <c r="I427" s="122"/>
      <c r="J427" s="122"/>
      <c r="K427" s="122"/>
      <c r="L427" s="122"/>
      <c r="M427" s="122"/>
    </row>
    <row r="428" spans="2:13" ht="15.75" customHeight="1" x14ac:dyDescent="0.2">
      <c r="B428" s="122"/>
      <c r="C428" s="122"/>
      <c r="D428" s="122"/>
      <c r="E428" s="122"/>
      <c r="F428" s="122"/>
      <c r="G428" s="122"/>
      <c r="H428" s="122"/>
      <c r="I428" s="122"/>
      <c r="J428" s="122"/>
      <c r="K428" s="122"/>
      <c r="L428" s="122"/>
      <c r="M428" s="122"/>
    </row>
    <row r="429" spans="2:13" ht="15.75" customHeight="1" x14ac:dyDescent="0.2">
      <c r="B429" s="122"/>
      <c r="C429" s="122"/>
      <c r="D429" s="122"/>
      <c r="E429" s="122"/>
      <c r="F429" s="122"/>
      <c r="G429" s="122"/>
      <c r="H429" s="122"/>
      <c r="I429" s="122"/>
      <c r="J429" s="122"/>
      <c r="K429" s="122"/>
      <c r="L429" s="122"/>
      <c r="M429" s="122"/>
    </row>
    <row r="430" spans="2:13" ht="15.75" customHeight="1" x14ac:dyDescent="0.2">
      <c r="B430" s="122"/>
      <c r="C430" s="122"/>
      <c r="D430" s="122"/>
      <c r="E430" s="122"/>
      <c r="F430" s="122"/>
      <c r="G430" s="122"/>
      <c r="H430" s="122"/>
      <c r="I430" s="122"/>
      <c r="J430" s="122"/>
      <c r="K430" s="122"/>
      <c r="L430" s="122"/>
      <c r="M430" s="122"/>
    </row>
    <row r="431" spans="2:13" ht="15.75" customHeight="1" x14ac:dyDescent="0.2">
      <c r="B431" s="122"/>
      <c r="C431" s="122"/>
      <c r="D431" s="122"/>
      <c r="E431" s="122"/>
      <c r="F431" s="122"/>
      <c r="G431" s="122"/>
      <c r="H431" s="122"/>
      <c r="I431" s="122"/>
      <c r="J431" s="122"/>
      <c r="K431" s="122"/>
      <c r="L431" s="122"/>
      <c r="M431" s="122"/>
    </row>
    <row r="432" spans="2:13" ht="15.75" customHeight="1" x14ac:dyDescent="0.2">
      <c r="B432" s="122"/>
      <c r="C432" s="122"/>
      <c r="D432" s="122"/>
      <c r="E432" s="122"/>
      <c r="F432" s="122"/>
      <c r="G432" s="122"/>
      <c r="H432" s="122"/>
      <c r="I432" s="122"/>
      <c r="J432" s="122"/>
      <c r="K432" s="122"/>
      <c r="L432" s="122"/>
      <c r="M432" s="122"/>
    </row>
    <row r="433" spans="2:13" ht="15.75" customHeight="1" x14ac:dyDescent="0.2">
      <c r="B433" s="122"/>
      <c r="C433" s="122"/>
      <c r="D433" s="122"/>
      <c r="E433" s="122"/>
      <c r="F433" s="122"/>
      <c r="G433" s="122"/>
      <c r="H433" s="122"/>
      <c r="I433" s="122"/>
      <c r="J433" s="122"/>
      <c r="K433" s="122"/>
      <c r="L433" s="122"/>
      <c r="M433" s="122"/>
    </row>
    <row r="434" spans="2:13" ht="15.75" customHeight="1" x14ac:dyDescent="0.2">
      <c r="B434" s="122"/>
      <c r="C434" s="122"/>
      <c r="D434" s="122"/>
      <c r="E434" s="122"/>
      <c r="F434" s="122"/>
      <c r="G434" s="122"/>
      <c r="H434" s="122"/>
      <c r="I434" s="122"/>
      <c r="J434" s="122"/>
      <c r="K434" s="122"/>
      <c r="L434" s="122"/>
      <c r="M434" s="122"/>
    </row>
    <row r="435" spans="2:13" ht="15.75" customHeight="1" x14ac:dyDescent="0.2">
      <c r="B435" s="122"/>
      <c r="C435" s="122"/>
      <c r="D435" s="122"/>
      <c r="E435" s="122"/>
      <c r="F435" s="122"/>
      <c r="G435" s="122"/>
      <c r="H435" s="122"/>
      <c r="I435" s="122"/>
      <c r="J435" s="122"/>
      <c r="K435" s="122"/>
      <c r="L435" s="122"/>
      <c r="M435" s="122"/>
    </row>
    <row r="436" spans="2:13" ht="15.75" customHeight="1" x14ac:dyDescent="0.2">
      <c r="B436" s="122"/>
      <c r="C436" s="122"/>
      <c r="D436" s="122"/>
      <c r="E436" s="122"/>
      <c r="F436" s="122"/>
      <c r="G436" s="122"/>
      <c r="H436" s="122"/>
      <c r="I436" s="122"/>
      <c r="J436" s="122"/>
      <c r="K436" s="122"/>
      <c r="L436" s="122"/>
      <c r="M436" s="122"/>
    </row>
    <row r="437" spans="2:13" ht="15.75" customHeight="1" x14ac:dyDescent="0.2">
      <c r="B437" s="122"/>
      <c r="C437" s="122"/>
      <c r="D437" s="122"/>
      <c r="E437" s="122"/>
      <c r="F437" s="122"/>
      <c r="G437" s="122"/>
      <c r="H437" s="122"/>
      <c r="I437" s="122"/>
      <c r="J437" s="122"/>
      <c r="K437" s="122"/>
      <c r="L437" s="122"/>
      <c r="M437" s="122"/>
    </row>
    <row r="438" spans="2:13" ht="15.75" customHeight="1" x14ac:dyDescent="0.2">
      <c r="B438" s="122"/>
      <c r="C438" s="122"/>
      <c r="D438" s="122"/>
      <c r="E438" s="122"/>
      <c r="F438" s="122"/>
      <c r="G438" s="122"/>
      <c r="H438" s="122"/>
      <c r="I438" s="122"/>
      <c r="J438" s="122"/>
      <c r="K438" s="122"/>
      <c r="L438" s="122"/>
      <c r="M438" s="122"/>
    </row>
    <row r="439" spans="2:13" ht="15.75" customHeight="1" x14ac:dyDescent="0.2">
      <c r="B439" s="122"/>
      <c r="C439" s="122"/>
      <c r="D439" s="122"/>
      <c r="E439" s="122"/>
      <c r="F439" s="122"/>
      <c r="G439" s="122"/>
      <c r="H439" s="122"/>
      <c r="I439" s="122"/>
      <c r="J439" s="122"/>
      <c r="K439" s="122"/>
      <c r="L439" s="122"/>
      <c r="M439" s="122"/>
    </row>
    <row r="440" spans="2:13" ht="15.75" customHeight="1" x14ac:dyDescent="0.2">
      <c r="B440" s="122"/>
      <c r="C440" s="122"/>
      <c r="D440" s="122"/>
      <c r="E440" s="122"/>
      <c r="F440" s="122"/>
      <c r="G440" s="122"/>
      <c r="H440" s="122"/>
      <c r="I440" s="122"/>
      <c r="J440" s="122"/>
      <c r="K440" s="122"/>
      <c r="L440" s="122"/>
      <c r="M440" s="122"/>
    </row>
    <row r="441" spans="2:13" ht="15.75" customHeight="1" x14ac:dyDescent="0.2">
      <c r="B441" s="122"/>
      <c r="C441" s="122"/>
      <c r="D441" s="122"/>
      <c r="E441" s="122"/>
      <c r="F441" s="122"/>
      <c r="G441" s="122"/>
      <c r="H441" s="122"/>
      <c r="I441" s="122"/>
      <c r="J441" s="122"/>
      <c r="K441" s="122"/>
      <c r="L441" s="122"/>
      <c r="M441" s="122"/>
    </row>
    <row r="442" spans="2:13" ht="15.75" customHeight="1" x14ac:dyDescent="0.2">
      <c r="B442" s="122"/>
      <c r="C442" s="122"/>
      <c r="D442" s="122"/>
      <c r="E442" s="122"/>
      <c r="F442" s="122"/>
      <c r="G442" s="122"/>
      <c r="H442" s="122"/>
      <c r="I442" s="122"/>
      <c r="J442" s="122"/>
      <c r="K442" s="122"/>
      <c r="L442" s="122"/>
      <c r="M442" s="122"/>
    </row>
    <row r="443" spans="2:13" ht="15.75" customHeight="1" x14ac:dyDescent="0.2">
      <c r="B443" s="122"/>
      <c r="C443" s="122"/>
      <c r="D443" s="122"/>
      <c r="E443" s="122"/>
      <c r="F443" s="122"/>
      <c r="G443" s="122"/>
      <c r="H443" s="122"/>
      <c r="I443" s="122"/>
      <c r="J443" s="122"/>
      <c r="K443" s="122"/>
      <c r="L443" s="122"/>
      <c r="M443" s="122"/>
    </row>
    <row r="444" spans="2:13" ht="15.75" customHeight="1" x14ac:dyDescent="0.2">
      <c r="B444" s="122"/>
      <c r="C444" s="122"/>
      <c r="D444" s="122"/>
      <c r="E444" s="122"/>
      <c r="F444" s="122"/>
      <c r="G444" s="122"/>
      <c r="H444" s="122"/>
      <c r="I444" s="122"/>
      <c r="J444" s="122"/>
      <c r="K444" s="122"/>
      <c r="L444" s="122"/>
      <c r="M444" s="122"/>
    </row>
    <row r="445" spans="2:13" ht="15.75" customHeight="1" x14ac:dyDescent="0.2">
      <c r="B445" s="122"/>
      <c r="C445" s="122"/>
      <c r="D445" s="122"/>
      <c r="E445" s="122"/>
      <c r="F445" s="122"/>
      <c r="G445" s="122"/>
      <c r="H445" s="122"/>
      <c r="I445" s="122"/>
      <c r="J445" s="122"/>
      <c r="K445" s="122"/>
      <c r="L445" s="122"/>
      <c r="M445" s="122"/>
    </row>
    <row r="446" spans="2:13" ht="15.75" customHeight="1" x14ac:dyDescent="0.2">
      <c r="B446" s="122"/>
      <c r="C446" s="122"/>
      <c r="D446" s="122"/>
      <c r="E446" s="122"/>
      <c r="F446" s="122"/>
      <c r="G446" s="122"/>
      <c r="H446" s="122"/>
      <c r="I446" s="122"/>
      <c r="J446" s="122"/>
      <c r="K446" s="122"/>
      <c r="L446" s="122"/>
      <c r="M446" s="122"/>
    </row>
    <row r="447" spans="2:13" ht="15.75" customHeight="1" x14ac:dyDescent="0.2">
      <c r="B447" s="122"/>
      <c r="C447" s="122"/>
      <c r="D447" s="122"/>
      <c r="E447" s="122"/>
      <c r="F447" s="122"/>
      <c r="G447" s="122"/>
      <c r="H447" s="122"/>
      <c r="I447" s="122"/>
      <c r="J447" s="122"/>
      <c r="K447" s="122"/>
      <c r="L447" s="122"/>
      <c r="M447" s="122"/>
    </row>
    <row r="448" spans="2:13" ht="15.75" customHeight="1" x14ac:dyDescent="0.2">
      <c r="B448" s="122"/>
      <c r="C448" s="122"/>
      <c r="D448" s="122"/>
      <c r="E448" s="122"/>
      <c r="F448" s="122"/>
      <c r="G448" s="122"/>
      <c r="H448" s="122"/>
      <c r="I448" s="122"/>
      <c r="J448" s="122"/>
      <c r="K448" s="122"/>
      <c r="L448" s="122"/>
      <c r="M448" s="122"/>
    </row>
    <row r="449" spans="2:13" ht="15.75" customHeight="1" x14ac:dyDescent="0.2">
      <c r="B449" s="122"/>
      <c r="C449" s="122"/>
      <c r="D449" s="122"/>
      <c r="E449" s="122"/>
      <c r="F449" s="122"/>
      <c r="G449" s="122"/>
      <c r="H449" s="122"/>
      <c r="I449" s="122"/>
      <c r="J449" s="122"/>
      <c r="K449" s="122"/>
      <c r="L449" s="122"/>
      <c r="M449" s="122"/>
    </row>
    <row r="450" spans="2:13" ht="15.75" customHeight="1" x14ac:dyDescent="0.2">
      <c r="B450" s="122"/>
      <c r="C450" s="122"/>
      <c r="D450" s="122"/>
      <c r="E450" s="122"/>
      <c r="F450" s="122"/>
      <c r="G450" s="122"/>
      <c r="H450" s="122"/>
      <c r="I450" s="122"/>
      <c r="J450" s="122"/>
      <c r="K450" s="122"/>
      <c r="L450" s="122"/>
      <c r="M450" s="122"/>
    </row>
    <row r="451" spans="2:13" ht="15.75" customHeight="1" x14ac:dyDescent="0.2">
      <c r="B451" s="122"/>
      <c r="C451" s="122"/>
      <c r="D451" s="122"/>
      <c r="E451" s="122"/>
      <c r="F451" s="122"/>
      <c r="G451" s="122"/>
      <c r="H451" s="122"/>
      <c r="I451" s="122"/>
      <c r="J451" s="122"/>
      <c r="K451" s="122"/>
      <c r="L451" s="122"/>
      <c r="M451" s="122"/>
    </row>
    <row r="452" spans="2:13" ht="15.75" customHeight="1" x14ac:dyDescent="0.2">
      <c r="B452" s="122"/>
      <c r="C452" s="122"/>
      <c r="D452" s="122"/>
      <c r="E452" s="122"/>
      <c r="F452" s="122"/>
      <c r="G452" s="122"/>
      <c r="H452" s="122"/>
      <c r="I452" s="122"/>
      <c r="J452" s="122"/>
      <c r="K452" s="122"/>
      <c r="L452" s="122"/>
      <c r="M452" s="122"/>
    </row>
    <row r="453" spans="2:13" ht="15.75" customHeight="1" x14ac:dyDescent="0.2">
      <c r="B453" s="122"/>
      <c r="C453" s="122"/>
      <c r="D453" s="122"/>
      <c r="E453" s="122"/>
      <c r="F453" s="122"/>
      <c r="G453" s="122"/>
      <c r="H453" s="122"/>
      <c r="I453" s="122"/>
      <c r="J453" s="122"/>
      <c r="K453" s="122"/>
      <c r="L453" s="122"/>
      <c r="M453" s="122"/>
    </row>
    <row r="454" spans="2:13" ht="15.75" customHeight="1" x14ac:dyDescent="0.2">
      <c r="B454" s="122"/>
      <c r="C454" s="122"/>
      <c r="D454" s="122"/>
      <c r="E454" s="122"/>
      <c r="F454" s="122"/>
      <c r="G454" s="122"/>
      <c r="H454" s="122"/>
      <c r="I454" s="122"/>
      <c r="J454" s="122"/>
      <c r="K454" s="122"/>
      <c r="L454" s="122"/>
      <c r="M454" s="122"/>
    </row>
    <row r="455" spans="2:13" ht="15.75" customHeight="1" x14ac:dyDescent="0.2">
      <c r="B455" s="122"/>
      <c r="C455" s="122"/>
      <c r="D455" s="122"/>
      <c r="E455" s="122"/>
      <c r="F455" s="122"/>
      <c r="G455" s="122"/>
      <c r="H455" s="122"/>
      <c r="I455" s="122"/>
      <c r="J455" s="122"/>
      <c r="K455" s="122"/>
      <c r="L455" s="122"/>
      <c r="M455" s="122"/>
    </row>
    <row r="456" spans="2:13" ht="15.75" customHeight="1" x14ac:dyDescent="0.2">
      <c r="B456" s="122"/>
      <c r="C456" s="122"/>
      <c r="D456" s="122"/>
      <c r="E456" s="122"/>
      <c r="F456" s="122"/>
      <c r="G456" s="122"/>
      <c r="H456" s="122"/>
      <c r="I456" s="122"/>
      <c r="J456" s="122"/>
      <c r="K456" s="122"/>
      <c r="L456" s="122"/>
      <c r="M456" s="122"/>
    </row>
    <row r="457" spans="2:13" ht="15.75" customHeight="1" x14ac:dyDescent="0.2">
      <c r="B457" s="122"/>
      <c r="C457" s="122"/>
      <c r="D457" s="122"/>
      <c r="E457" s="122"/>
      <c r="F457" s="122"/>
      <c r="G457" s="122"/>
      <c r="H457" s="122"/>
      <c r="I457" s="122"/>
      <c r="J457" s="122"/>
      <c r="K457" s="122"/>
      <c r="L457" s="122"/>
      <c r="M457" s="122"/>
    </row>
    <row r="458" spans="2:13" ht="15.75" customHeight="1" x14ac:dyDescent="0.2">
      <c r="B458" s="122"/>
      <c r="C458" s="122"/>
      <c r="D458" s="122"/>
      <c r="E458" s="122"/>
      <c r="F458" s="122"/>
      <c r="G458" s="122"/>
      <c r="H458" s="122"/>
      <c r="I458" s="122"/>
      <c r="J458" s="122"/>
      <c r="K458" s="122"/>
      <c r="L458" s="122"/>
      <c r="M458" s="122"/>
    </row>
    <row r="459" spans="2:13" ht="15.75" customHeight="1" x14ac:dyDescent="0.2">
      <c r="B459" s="122"/>
      <c r="C459" s="122"/>
      <c r="D459" s="122"/>
      <c r="E459" s="122"/>
      <c r="F459" s="122"/>
      <c r="G459" s="122"/>
      <c r="H459" s="122"/>
      <c r="I459" s="122"/>
      <c r="J459" s="122"/>
      <c r="K459" s="122"/>
      <c r="L459" s="122"/>
      <c r="M459" s="122"/>
    </row>
    <row r="460" spans="2:13" ht="15.75" customHeight="1" x14ac:dyDescent="0.2">
      <c r="B460" s="122"/>
      <c r="C460" s="122"/>
      <c r="D460" s="122"/>
      <c r="E460" s="122"/>
      <c r="F460" s="122"/>
      <c r="G460" s="122"/>
      <c r="H460" s="122"/>
      <c r="I460" s="122"/>
      <c r="J460" s="122"/>
      <c r="K460" s="122"/>
      <c r="L460" s="122"/>
      <c r="M460" s="122"/>
    </row>
    <row r="461" spans="2:13" ht="15.75" customHeight="1" x14ac:dyDescent="0.2">
      <c r="B461" s="122"/>
      <c r="C461" s="122"/>
      <c r="D461" s="122"/>
      <c r="E461" s="122"/>
      <c r="F461" s="122"/>
      <c r="G461" s="122"/>
      <c r="H461" s="122"/>
      <c r="I461" s="122"/>
      <c r="J461" s="122"/>
      <c r="K461" s="122"/>
      <c r="L461" s="122"/>
      <c r="M461" s="122"/>
    </row>
    <row r="462" spans="2:13" ht="15.75" customHeight="1" x14ac:dyDescent="0.2">
      <c r="B462" s="122"/>
      <c r="C462" s="122"/>
      <c r="D462" s="122"/>
      <c r="E462" s="122"/>
      <c r="F462" s="122"/>
      <c r="G462" s="122"/>
      <c r="H462" s="122"/>
      <c r="I462" s="122"/>
      <c r="J462" s="122"/>
      <c r="K462" s="122"/>
      <c r="L462" s="122"/>
      <c r="M462" s="122"/>
    </row>
    <row r="463" spans="2:13" ht="15.75" customHeight="1" x14ac:dyDescent="0.2">
      <c r="B463" s="122"/>
      <c r="C463" s="122"/>
      <c r="D463" s="122"/>
      <c r="E463" s="122"/>
      <c r="F463" s="122"/>
      <c r="G463" s="122"/>
      <c r="H463" s="122"/>
      <c r="I463" s="122"/>
      <c r="J463" s="122"/>
      <c r="K463" s="122"/>
      <c r="L463" s="122"/>
      <c r="M463" s="122"/>
    </row>
    <row r="464" spans="2:13" ht="15.75" customHeight="1" x14ac:dyDescent="0.2">
      <c r="B464" s="122"/>
      <c r="C464" s="122"/>
      <c r="D464" s="122"/>
      <c r="E464" s="122"/>
      <c r="F464" s="122"/>
      <c r="G464" s="122"/>
      <c r="H464" s="122"/>
      <c r="I464" s="122"/>
      <c r="J464" s="122"/>
      <c r="K464" s="122"/>
      <c r="L464" s="122"/>
      <c r="M464" s="122"/>
    </row>
    <row r="465" spans="2:13" ht="15.75" customHeight="1" x14ac:dyDescent="0.2">
      <c r="B465" s="122"/>
      <c r="C465" s="122"/>
      <c r="D465" s="122"/>
      <c r="E465" s="122"/>
      <c r="F465" s="122"/>
      <c r="G465" s="122"/>
      <c r="H465" s="122"/>
      <c r="I465" s="122"/>
      <c r="J465" s="122"/>
      <c r="K465" s="122"/>
      <c r="L465" s="122"/>
      <c r="M465" s="122"/>
    </row>
    <row r="466" spans="2:13" ht="15.75" customHeight="1" x14ac:dyDescent="0.2">
      <c r="B466" s="122"/>
      <c r="C466" s="122"/>
      <c r="D466" s="122"/>
      <c r="E466" s="122"/>
      <c r="F466" s="122"/>
      <c r="G466" s="122"/>
      <c r="H466" s="122"/>
      <c r="I466" s="122"/>
      <c r="J466" s="122"/>
      <c r="K466" s="122"/>
      <c r="L466" s="122"/>
      <c r="M466" s="122"/>
    </row>
    <row r="467" spans="2:13" ht="15.75" customHeight="1" x14ac:dyDescent="0.2">
      <c r="B467" s="122"/>
      <c r="C467" s="122"/>
      <c r="D467" s="122"/>
      <c r="E467" s="122"/>
      <c r="F467" s="122"/>
      <c r="G467" s="122"/>
      <c r="H467" s="122"/>
      <c r="I467" s="122"/>
      <c r="J467" s="122"/>
      <c r="K467" s="122"/>
      <c r="L467" s="122"/>
      <c r="M467" s="122"/>
    </row>
    <row r="468" spans="2:13" ht="15.75" customHeight="1" x14ac:dyDescent="0.2">
      <c r="B468" s="122"/>
      <c r="C468" s="122"/>
      <c r="D468" s="122"/>
      <c r="E468" s="122"/>
      <c r="F468" s="122"/>
      <c r="G468" s="122"/>
      <c r="H468" s="122"/>
      <c r="I468" s="122"/>
      <c r="J468" s="122"/>
      <c r="K468" s="122"/>
      <c r="L468" s="122"/>
      <c r="M468" s="122"/>
    </row>
    <row r="469" spans="2:13" ht="15.75" customHeight="1" x14ac:dyDescent="0.2">
      <c r="B469" s="122"/>
      <c r="C469" s="122"/>
      <c r="D469" s="122"/>
      <c r="E469" s="122"/>
      <c r="F469" s="122"/>
      <c r="G469" s="122"/>
      <c r="H469" s="122"/>
      <c r="I469" s="122"/>
      <c r="J469" s="122"/>
      <c r="K469" s="122"/>
      <c r="L469" s="122"/>
      <c r="M469" s="122"/>
    </row>
    <row r="470" spans="2:13" ht="15.75" customHeight="1" x14ac:dyDescent="0.2">
      <c r="B470" s="122"/>
      <c r="C470" s="122"/>
      <c r="D470" s="122"/>
      <c r="E470" s="122"/>
      <c r="F470" s="122"/>
      <c r="G470" s="122"/>
      <c r="H470" s="122"/>
      <c r="I470" s="122"/>
      <c r="J470" s="122"/>
      <c r="K470" s="122"/>
      <c r="L470" s="122"/>
      <c r="M470" s="122"/>
    </row>
    <row r="471" spans="2:13" ht="15.75" customHeight="1" x14ac:dyDescent="0.2">
      <c r="B471" s="122"/>
      <c r="C471" s="122"/>
      <c r="D471" s="122"/>
      <c r="E471" s="122"/>
      <c r="F471" s="122"/>
      <c r="G471" s="122"/>
      <c r="H471" s="122"/>
      <c r="I471" s="122"/>
      <c r="J471" s="122"/>
      <c r="K471" s="122"/>
      <c r="L471" s="122"/>
      <c r="M471" s="122"/>
    </row>
    <row r="472" spans="2:13" ht="15.75" customHeight="1" x14ac:dyDescent="0.2">
      <c r="B472" s="122"/>
      <c r="C472" s="122"/>
      <c r="D472" s="122"/>
      <c r="E472" s="122"/>
      <c r="F472" s="122"/>
      <c r="G472" s="122"/>
      <c r="H472" s="122"/>
      <c r="I472" s="122"/>
      <c r="J472" s="122"/>
      <c r="K472" s="122"/>
      <c r="L472" s="122"/>
      <c r="M472" s="122"/>
    </row>
    <row r="473" spans="2:13" ht="15.75" customHeight="1" x14ac:dyDescent="0.2">
      <c r="B473" s="122"/>
      <c r="C473" s="122"/>
      <c r="D473" s="122"/>
      <c r="E473" s="122"/>
      <c r="F473" s="122"/>
      <c r="G473" s="122"/>
      <c r="H473" s="122"/>
      <c r="I473" s="122"/>
      <c r="J473" s="122"/>
      <c r="K473" s="122"/>
      <c r="L473" s="122"/>
      <c r="M473" s="122"/>
    </row>
    <row r="474" spans="2:13" ht="15.75" customHeight="1" x14ac:dyDescent="0.2">
      <c r="B474" s="122"/>
      <c r="C474" s="122"/>
      <c r="D474" s="122"/>
      <c r="E474" s="122"/>
      <c r="F474" s="122"/>
      <c r="G474" s="122"/>
      <c r="H474" s="122"/>
      <c r="I474" s="122"/>
      <c r="J474" s="122"/>
      <c r="K474" s="122"/>
      <c r="L474" s="122"/>
      <c r="M474" s="122"/>
    </row>
    <row r="475" spans="2:13" ht="15.75" customHeight="1" x14ac:dyDescent="0.2">
      <c r="B475" s="122"/>
      <c r="C475" s="122"/>
      <c r="D475" s="122"/>
      <c r="E475" s="122"/>
      <c r="F475" s="122"/>
      <c r="G475" s="122"/>
      <c r="H475" s="122"/>
      <c r="I475" s="122"/>
      <c r="J475" s="122"/>
      <c r="K475" s="122"/>
      <c r="L475" s="122"/>
      <c r="M475" s="122"/>
    </row>
    <row r="476" spans="2:13" ht="15.75" customHeight="1" x14ac:dyDescent="0.2">
      <c r="B476" s="122"/>
      <c r="C476" s="122"/>
      <c r="D476" s="122"/>
      <c r="E476" s="122"/>
      <c r="F476" s="122"/>
      <c r="G476" s="122"/>
      <c r="H476" s="122"/>
      <c r="I476" s="122"/>
      <c r="J476" s="122"/>
      <c r="K476" s="122"/>
      <c r="L476" s="122"/>
      <c r="M476" s="122"/>
    </row>
    <row r="477" spans="2:13" ht="15.75" customHeight="1" x14ac:dyDescent="0.2">
      <c r="B477" s="122"/>
      <c r="C477" s="122"/>
      <c r="D477" s="122"/>
      <c r="E477" s="122"/>
      <c r="F477" s="122"/>
      <c r="G477" s="122"/>
      <c r="H477" s="122"/>
      <c r="I477" s="122"/>
      <c r="J477" s="122"/>
      <c r="K477" s="122"/>
      <c r="L477" s="122"/>
      <c r="M477" s="122"/>
    </row>
    <row r="478" spans="2:13" ht="15.75" customHeight="1" x14ac:dyDescent="0.2">
      <c r="B478" s="122"/>
      <c r="C478" s="122"/>
      <c r="D478" s="122"/>
      <c r="E478" s="122"/>
      <c r="F478" s="122"/>
      <c r="G478" s="122"/>
      <c r="H478" s="122"/>
      <c r="I478" s="122"/>
      <c r="J478" s="122"/>
      <c r="K478" s="122"/>
      <c r="L478" s="122"/>
      <c r="M478" s="122"/>
    </row>
    <row r="479" spans="2:13" ht="15.75" customHeight="1" x14ac:dyDescent="0.2">
      <c r="B479" s="122"/>
      <c r="C479" s="122"/>
      <c r="D479" s="122"/>
      <c r="E479" s="122"/>
      <c r="F479" s="122"/>
      <c r="G479" s="122"/>
      <c r="H479" s="122"/>
      <c r="I479" s="122"/>
      <c r="J479" s="122"/>
      <c r="K479" s="122"/>
      <c r="L479" s="122"/>
      <c r="M479" s="122"/>
    </row>
    <row r="480" spans="2:13" ht="15.75" customHeight="1" x14ac:dyDescent="0.2">
      <c r="B480" s="122"/>
      <c r="C480" s="122"/>
      <c r="D480" s="122"/>
      <c r="E480" s="122"/>
      <c r="F480" s="122"/>
      <c r="G480" s="122"/>
      <c r="H480" s="122"/>
      <c r="I480" s="122"/>
      <c r="J480" s="122"/>
      <c r="K480" s="122"/>
      <c r="L480" s="122"/>
      <c r="M480" s="122"/>
    </row>
    <row r="481" spans="2:13" ht="15.75" customHeight="1" x14ac:dyDescent="0.2">
      <c r="B481" s="122"/>
      <c r="C481" s="122"/>
      <c r="D481" s="122"/>
      <c r="E481" s="122"/>
      <c r="F481" s="122"/>
      <c r="G481" s="122"/>
      <c r="H481" s="122"/>
      <c r="I481" s="122"/>
      <c r="J481" s="122"/>
      <c r="K481" s="122"/>
      <c r="L481" s="122"/>
      <c r="M481" s="122"/>
    </row>
    <row r="482" spans="2:13" ht="15.75" customHeight="1" x14ac:dyDescent="0.2">
      <c r="B482" s="122"/>
      <c r="C482" s="122"/>
      <c r="D482" s="122"/>
      <c r="E482" s="122"/>
      <c r="F482" s="122"/>
      <c r="G482" s="122"/>
      <c r="H482" s="122"/>
      <c r="I482" s="122"/>
      <c r="J482" s="122"/>
      <c r="K482" s="122"/>
      <c r="L482" s="122"/>
      <c r="M482" s="122"/>
    </row>
    <row r="483" spans="2:13" ht="15.75" customHeight="1" x14ac:dyDescent="0.2">
      <c r="B483" s="122"/>
      <c r="C483" s="122"/>
      <c r="D483" s="122"/>
      <c r="E483" s="122"/>
      <c r="F483" s="122"/>
      <c r="G483" s="122"/>
      <c r="H483" s="122"/>
      <c r="I483" s="122"/>
      <c r="J483" s="122"/>
      <c r="K483" s="122"/>
      <c r="L483" s="122"/>
      <c r="M483" s="122"/>
    </row>
    <row r="484" spans="2:13" ht="15.75" customHeight="1" x14ac:dyDescent="0.2">
      <c r="B484" s="122"/>
      <c r="C484" s="122"/>
      <c r="D484" s="122"/>
      <c r="E484" s="122"/>
      <c r="F484" s="122"/>
      <c r="G484" s="122"/>
      <c r="H484" s="122"/>
      <c r="I484" s="122"/>
      <c r="J484" s="122"/>
      <c r="K484" s="122"/>
      <c r="L484" s="122"/>
      <c r="M484" s="122"/>
    </row>
    <row r="485" spans="2:13" ht="15.75" customHeight="1" x14ac:dyDescent="0.2">
      <c r="B485" s="122"/>
      <c r="C485" s="122"/>
      <c r="D485" s="122"/>
      <c r="E485" s="122"/>
      <c r="F485" s="122"/>
      <c r="G485" s="122"/>
      <c r="H485" s="122"/>
      <c r="I485" s="122"/>
      <c r="J485" s="122"/>
      <c r="K485" s="122"/>
      <c r="L485" s="122"/>
      <c r="M485" s="122"/>
    </row>
    <row r="486" spans="2:13" ht="15.75" customHeight="1" x14ac:dyDescent="0.2">
      <c r="B486" s="122"/>
      <c r="C486" s="122"/>
      <c r="D486" s="122"/>
      <c r="E486" s="122"/>
      <c r="F486" s="122"/>
      <c r="G486" s="122"/>
      <c r="H486" s="122"/>
      <c r="I486" s="122"/>
      <c r="J486" s="122"/>
      <c r="K486" s="122"/>
      <c r="L486" s="122"/>
      <c r="M486" s="122"/>
    </row>
    <row r="487" spans="2:13" ht="15.75" customHeight="1" x14ac:dyDescent="0.2">
      <c r="B487" s="122"/>
      <c r="C487" s="122"/>
      <c r="D487" s="122"/>
      <c r="E487" s="122"/>
      <c r="F487" s="122"/>
      <c r="G487" s="122"/>
      <c r="H487" s="122"/>
      <c r="I487" s="122"/>
      <c r="J487" s="122"/>
      <c r="K487" s="122"/>
      <c r="L487" s="122"/>
      <c r="M487" s="122"/>
    </row>
    <row r="488" spans="2:13" ht="15.75" customHeight="1" x14ac:dyDescent="0.2">
      <c r="B488" s="122"/>
      <c r="C488" s="122"/>
      <c r="D488" s="122"/>
      <c r="E488" s="122"/>
      <c r="F488" s="122"/>
      <c r="G488" s="122"/>
      <c r="H488" s="122"/>
      <c r="I488" s="122"/>
      <c r="J488" s="122"/>
      <c r="K488" s="122"/>
      <c r="L488" s="122"/>
      <c r="M488" s="122"/>
    </row>
    <row r="489" spans="2:13" ht="15.75" customHeight="1" x14ac:dyDescent="0.2">
      <c r="B489" s="122"/>
      <c r="C489" s="122"/>
      <c r="D489" s="122"/>
      <c r="E489" s="122"/>
      <c r="F489" s="122"/>
      <c r="G489" s="122"/>
      <c r="H489" s="122"/>
      <c r="I489" s="122"/>
      <c r="J489" s="122"/>
      <c r="K489" s="122"/>
      <c r="L489" s="122"/>
      <c r="M489" s="122"/>
    </row>
    <row r="490" spans="2:13" ht="15.75" customHeight="1" x14ac:dyDescent="0.2">
      <c r="B490" s="122"/>
      <c r="C490" s="122"/>
      <c r="D490" s="122"/>
      <c r="E490" s="122"/>
      <c r="F490" s="122"/>
      <c r="G490" s="122"/>
      <c r="H490" s="122"/>
      <c r="I490" s="122"/>
      <c r="J490" s="122"/>
      <c r="K490" s="122"/>
      <c r="L490" s="122"/>
      <c r="M490" s="122"/>
    </row>
    <row r="491" spans="2:13" ht="15.75" customHeight="1" x14ac:dyDescent="0.2">
      <c r="B491" s="122"/>
      <c r="C491" s="122"/>
      <c r="D491" s="122"/>
      <c r="E491" s="122"/>
      <c r="F491" s="122"/>
      <c r="G491" s="122"/>
      <c r="H491" s="122"/>
      <c r="I491" s="122"/>
      <c r="J491" s="122"/>
      <c r="K491" s="122"/>
      <c r="L491" s="122"/>
      <c r="M491" s="122"/>
    </row>
    <row r="492" spans="2:13" ht="15.75" customHeight="1" x14ac:dyDescent="0.2">
      <c r="B492" s="122"/>
      <c r="C492" s="122"/>
      <c r="D492" s="122"/>
      <c r="E492" s="122"/>
      <c r="F492" s="122"/>
      <c r="G492" s="122"/>
      <c r="H492" s="122"/>
      <c r="I492" s="122"/>
      <c r="J492" s="122"/>
      <c r="K492" s="122"/>
      <c r="L492" s="122"/>
      <c r="M492" s="122"/>
    </row>
    <row r="493" spans="2:13" ht="15.75" customHeight="1" x14ac:dyDescent="0.2">
      <c r="B493" s="122"/>
      <c r="C493" s="122"/>
      <c r="D493" s="122"/>
      <c r="E493" s="122"/>
      <c r="F493" s="122"/>
      <c r="G493" s="122"/>
      <c r="H493" s="122"/>
      <c r="I493" s="122"/>
      <c r="J493" s="122"/>
      <c r="K493" s="122"/>
      <c r="L493" s="122"/>
      <c r="M493" s="122"/>
    </row>
    <row r="494" spans="2:13" ht="15.75" customHeight="1" x14ac:dyDescent="0.2">
      <c r="B494" s="122"/>
      <c r="C494" s="122"/>
      <c r="D494" s="122"/>
      <c r="E494" s="122"/>
      <c r="F494" s="122"/>
      <c r="G494" s="122"/>
      <c r="H494" s="122"/>
      <c r="I494" s="122"/>
      <c r="J494" s="122"/>
      <c r="K494" s="122"/>
      <c r="L494" s="122"/>
      <c r="M494" s="122"/>
    </row>
    <row r="495" spans="2:13" ht="15.75" customHeight="1" x14ac:dyDescent="0.2">
      <c r="B495" s="122"/>
      <c r="C495" s="122"/>
      <c r="D495" s="122"/>
      <c r="E495" s="122"/>
      <c r="F495" s="122"/>
      <c r="G495" s="122"/>
      <c r="H495" s="122"/>
      <c r="I495" s="122"/>
      <c r="J495" s="122"/>
      <c r="K495" s="122"/>
      <c r="L495" s="122"/>
      <c r="M495" s="122"/>
    </row>
    <row r="496" spans="2:13" ht="15.75" customHeight="1" x14ac:dyDescent="0.2">
      <c r="B496" s="122"/>
      <c r="C496" s="122"/>
      <c r="D496" s="122"/>
      <c r="E496" s="122"/>
      <c r="F496" s="122"/>
      <c r="G496" s="122"/>
      <c r="H496" s="122"/>
      <c r="I496" s="122"/>
      <c r="J496" s="122"/>
      <c r="K496" s="122"/>
      <c r="L496" s="122"/>
      <c r="M496" s="122"/>
    </row>
    <row r="497" spans="2:13" ht="15.75" customHeight="1" x14ac:dyDescent="0.2">
      <c r="B497" s="122"/>
      <c r="C497" s="122"/>
      <c r="D497" s="122"/>
      <c r="E497" s="122"/>
      <c r="F497" s="122"/>
      <c r="G497" s="122"/>
      <c r="H497" s="122"/>
      <c r="I497" s="122"/>
      <c r="J497" s="122"/>
      <c r="K497" s="122"/>
      <c r="L497" s="122"/>
      <c r="M497" s="122"/>
    </row>
    <row r="498" spans="2:13" ht="15.75" customHeight="1" x14ac:dyDescent="0.2">
      <c r="B498" s="122"/>
      <c r="C498" s="122"/>
      <c r="D498" s="122"/>
      <c r="E498" s="122"/>
      <c r="F498" s="122"/>
      <c r="G498" s="122"/>
      <c r="H498" s="122"/>
      <c r="I498" s="122"/>
      <c r="J498" s="122"/>
      <c r="K498" s="122"/>
      <c r="L498" s="122"/>
      <c r="M498" s="122"/>
    </row>
    <row r="499" spans="2:13" ht="15.75" customHeight="1" x14ac:dyDescent="0.2">
      <c r="B499" s="122"/>
      <c r="C499" s="122"/>
      <c r="D499" s="122"/>
      <c r="E499" s="122"/>
      <c r="F499" s="122"/>
      <c r="G499" s="122"/>
      <c r="H499" s="122"/>
      <c r="I499" s="122"/>
      <c r="J499" s="122"/>
      <c r="K499" s="122"/>
      <c r="L499" s="122"/>
      <c r="M499" s="122"/>
    </row>
    <row r="500" spans="2:13" ht="15.75" customHeight="1" x14ac:dyDescent="0.2">
      <c r="B500" s="122"/>
      <c r="C500" s="122"/>
      <c r="D500" s="122"/>
      <c r="E500" s="122"/>
      <c r="F500" s="122"/>
      <c r="G500" s="122"/>
      <c r="H500" s="122"/>
      <c r="I500" s="122"/>
      <c r="J500" s="122"/>
      <c r="K500" s="122"/>
      <c r="L500" s="122"/>
      <c r="M500" s="122"/>
    </row>
    <row r="501" spans="2:13" ht="15.75" customHeight="1" x14ac:dyDescent="0.2">
      <c r="B501" s="122"/>
      <c r="C501" s="122"/>
      <c r="D501" s="122"/>
      <c r="E501" s="122"/>
      <c r="F501" s="122"/>
      <c r="G501" s="122"/>
      <c r="H501" s="122"/>
      <c r="I501" s="122"/>
      <c r="J501" s="122"/>
      <c r="K501" s="122"/>
      <c r="L501" s="122"/>
      <c r="M501" s="122"/>
    </row>
    <row r="502" spans="2:13" ht="15.75" customHeight="1" x14ac:dyDescent="0.2">
      <c r="B502" s="122"/>
      <c r="C502" s="122"/>
      <c r="D502" s="122"/>
      <c r="E502" s="122"/>
      <c r="F502" s="122"/>
      <c r="G502" s="122"/>
      <c r="H502" s="122"/>
      <c r="I502" s="122"/>
      <c r="J502" s="122"/>
      <c r="K502" s="122"/>
      <c r="L502" s="122"/>
      <c r="M502" s="122"/>
    </row>
    <row r="503" spans="2:13" ht="15.75" customHeight="1" x14ac:dyDescent="0.2">
      <c r="B503" s="122"/>
      <c r="C503" s="122"/>
      <c r="D503" s="122"/>
      <c r="E503" s="122"/>
      <c r="F503" s="122"/>
      <c r="G503" s="122"/>
      <c r="H503" s="122"/>
      <c r="I503" s="122"/>
      <c r="J503" s="122"/>
      <c r="K503" s="122"/>
      <c r="L503" s="122"/>
      <c r="M503" s="122"/>
    </row>
    <row r="504" spans="2:13" ht="15.75" customHeight="1" x14ac:dyDescent="0.2">
      <c r="B504" s="122"/>
      <c r="C504" s="122"/>
      <c r="D504" s="122"/>
      <c r="E504" s="122"/>
      <c r="F504" s="122"/>
      <c r="G504" s="122"/>
      <c r="H504" s="122"/>
      <c r="I504" s="122"/>
      <c r="J504" s="122"/>
      <c r="K504" s="122"/>
      <c r="L504" s="122"/>
      <c r="M504" s="122"/>
    </row>
    <row r="505" spans="2:13" ht="15.75" customHeight="1" x14ac:dyDescent="0.2">
      <c r="B505" s="122"/>
      <c r="C505" s="122"/>
      <c r="D505" s="122"/>
      <c r="E505" s="122"/>
      <c r="F505" s="122"/>
      <c r="G505" s="122"/>
      <c r="H505" s="122"/>
      <c r="I505" s="122"/>
      <c r="J505" s="122"/>
      <c r="K505" s="122"/>
      <c r="L505" s="122"/>
      <c r="M505" s="122"/>
    </row>
    <row r="506" spans="2:13" ht="15.75" customHeight="1" x14ac:dyDescent="0.2">
      <c r="B506" s="122"/>
      <c r="C506" s="122"/>
      <c r="D506" s="122"/>
      <c r="E506" s="122"/>
      <c r="F506" s="122"/>
      <c r="G506" s="122"/>
      <c r="H506" s="122"/>
      <c r="I506" s="122"/>
      <c r="J506" s="122"/>
      <c r="K506" s="122"/>
      <c r="L506" s="122"/>
      <c r="M506" s="122"/>
    </row>
    <row r="507" spans="2:13" ht="15.75" customHeight="1" x14ac:dyDescent="0.2">
      <c r="B507" s="122"/>
      <c r="C507" s="122"/>
      <c r="D507" s="122"/>
      <c r="E507" s="122"/>
      <c r="F507" s="122"/>
      <c r="G507" s="122"/>
      <c r="H507" s="122"/>
      <c r="I507" s="122"/>
      <c r="J507" s="122"/>
      <c r="K507" s="122"/>
      <c r="L507" s="122"/>
      <c r="M507" s="122"/>
    </row>
    <row r="508" spans="2:13" ht="15.75" customHeight="1" x14ac:dyDescent="0.2">
      <c r="B508" s="122"/>
      <c r="C508" s="122"/>
      <c r="D508" s="122"/>
      <c r="E508" s="122"/>
      <c r="F508" s="122"/>
      <c r="G508" s="122"/>
      <c r="H508" s="122"/>
      <c r="I508" s="122"/>
      <c r="J508" s="122"/>
      <c r="K508" s="122"/>
      <c r="L508" s="122"/>
      <c r="M508" s="122"/>
    </row>
    <row r="509" spans="2:13" ht="15.75" customHeight="1" x14ac:dyDescent="0.2">
      <c r="B509" s="122"/>
      <c r="C509" s="122"/>
      <c r="D509" s="122"/>
      <c r="E509" s="122"/>
      <c r="F509" s="122"/>
      <c r="G509" s="122"/>
      <c r="H509" s="122"/>
      <c r="I509" s="122"/>
      <c r="J509" s="122"/>
      <c r="K509" s="122"/>
      <c r="L509" s="122"/>
      <c r="M509" s="122"/>
    </row>
    <row r="510" spans="2:13" ht="15.75" customHeight="1" x14ac:dyDescent="0.2">
      <c r="B510" s="122"/>
      <c r="C510" s="122"/>
      <c r="D510" s="122"/>
      <c r="E510" s="122"/>
      <c r="F510" s="122"/>
      <c r="G510" s="122"/>
      <c r="H510" s="122"/>
      <c r="I510" s="122"/>
      <c r="J510" s="122"/>
      <c r="K510" s="122"/>
      <c r="L510" s="122"/>
      <c r="M510" s="122"/>
    </row>
    <row r="511" spans="2:13" ht="15.75" customHeight="1" x14ac:dyDescent="0.2">
      <c r="B511" s="122"/>
      <c r="C511" s="122"/>
      <c r="D511" s="122"/>
      <c r="E511" s="122"/>
      <c r="F511" s="122"/>
      <c r="G511" s="122"/>
      <c r="H511" s="122"/>
      <c r="I511" s="122"/>
      <c r="J511" s="122"/>
      <c r="K511" s="122"/>
      <c r="L511" s="122"/>
      <c r="M511" s="122"/>
    </row>
    <row r="512" spans="2:13" ht="15.75" customHeight="1" x14ac:dyDescent="0.2">
      <c r="B512" s="122"/>
      <c r="C512" s="122"/>
      <c r="D512" s="122"/>
      <c r="E512" s="122"/>
      <c r="F512" s="122"/>
      <c r="G512" s="122"/>
      <c r="H512" s="122"/>
      <c r="I512" s="122"/>
      <c r="J512" s="122"/>
      <c r="K512" s="122"/>
      <c r="L512" s="122"/>
      <c r="M512" s="122"/>
    </row>
    <row r="513" spans="2:13" ht="15.75" customHeight="1" x14ac:dyDescent="0.2">
      <c r="B513" s="122"/>
      <c r="C513" s="122"/>
      <c r="D513" s="122"/>
      <c r="E513" s="122"/>
      <c r="F513" s="122"/>
      <c r="G513" s="122"/>
      <c r="H513" s="122"/>
      <c r="I513" s="122"/>
      <c r="J513" s="122"/>
      <c r="K513" s="122"/>
      <c r="L513" s="122"/>
      <c r="M513" s="122"/>
    </row>
    <row r="514" spans="2:13" ht="15.75" customHeight="1" x14ac:dyDescent="0.2">
      <c r="B514" s="122"/>
      <c r="C514" s="122"/>
      <c r="D514" s="122"/>
      <c r="E514" s="122"/>
      <c r="F514" s="122"/>
      <c r="G514" s="122"/>
      <c r="H514" s="122"/>
      <c r="I514" s="122"/>
      <c r="J514" s="122"/>
      <c r="K514" s="122"/>
      <c r="L514" s="122"/>
      <c r="M514" s="122"/>
    </row>
    <row r="515" spans="2:13" ht="15.75" customHeight="1" x14ac:dyDescent="0.2">
      <c r="B515" s="122"/>
      <c r="C515" s="122"/>
      <c r="D515" s="122"/>
      <c r="E515" s="122"/>
      <c r="F515" s="122"/>
      <c r="G515" s="122"/>
      <c r="H515" s="122"/>
      <c r="I515" s="122"/>
      <c r="J515" s="122"/>
      <c r="K515" s="122"/>
      <c r="L515" s="122"/>
      <c r="M515" s="122"/>
    </row>
    <row r="516" spans="2:13" ht="15.75" customHeight="1" x14ac:dyDescent="0.2">
      <c r="B516" s="122"/>
      <c r="C516" s="122"/>
      <c r="D516" s="122"/>
      <c r="E516" s="122"/>
      <c r="F516" s="122"/>
      <c r="G516" s="122"/>
      <c r="H516" s="122"/>
      <c r="I516" s="122"/>
      <c r="J516" s="122"/>
      <c r="K516" s="122"/>
      <c r="L516" s="122"/>
      <c r="M516" s="122"/>
    </row>
    <row r="517" spans="2:13" ht="15.75" customHeight="1" x14ac:dyDescent="0.2">
      <c r="B517" s="122"/>
      <c r="C517" s="122"/>
      <c r="D517" s="122"/>
      <c r="E517" s="122"/>
      <c r="F517" s="122"/>
      <c r="G517" s="122"/>
      <c r="H517" s="122"/>
      <c r="I517" s="122"/>
      <c r="J517" s="122"/>
      <c r="K517" s="122"/>
      <c r="L517" s="122"/>
      <c r="M517" s="122"/>
    </row>
    <row r="518" spans="2:13" ht="15.75" customHeight="1" x14ac:dyDescent="0.2">
      <c r="B518" s="122"/>
      <c r="C518" s="122"/>
      <c r="D518" s="122"/>
      <c r="E518" s="122"/>
      <c r="F518" s="122"/>
      <c r="G518" s="122"/>
      <c r="H518" s="122"/>
      <c r="I518" s="122"/>
      <c r="J518" s="122"/>
      <c r="K518" s="122"/>
      <c r="L518" s="122"/>
      <c r="M518" s="122"/>
    </row>
    <row r="519" spans="2:13" ht="15.75" customHeight="1" x14ac:dyDescent="0.2">
      <c r="B519" s="122"/>
      <c r="C519" s="122"/>
      <c r="D519" s="122"/>
      <c r="E519" s="122"/>
      <c r="F519" s="122"/>
      <c r="G519" s="122"/>
      <c r="H519" s="122"/>
      <c r="I519" s="122"/>
      <c r="J519" s="122"/>
      <c r="K519" s="122"/>
      <c r="L519" s="122"/>
      <c r="M519" s="122"/>
    </row>
    <row r="520" spans="2:13" ht="15.75" customHeight="1" x14ac:dyDescent="0.2">
      <c r="B520" s="122"/>
      <c r="C520" s="122"/>
      <c r="D520" s="122"/>
      <c r="E520" s="122"/>
      <c r="F520" s="122"/>
      <c r="G520" s="122"/>
      <c r="H520" s="122"/>
      <c r="I520" s="122"/>
      <c r="J520" s="122"/>
      <c r="K520" s="122"/>
      <c r="L520" s="122"/>
      <c r="M520" s="122"/>
    </row>
    <row r="521" spans="2:13" ht="15.75" customHeight="1" x14ac:dyDescent="0.2">
      <c r="B521" s="122"/>
      <c r="C521" s="122"/>
      <c r="D521" s="122"/>
      <c r="E521" s="122"/>
      <c r="F521" s="122"/>
      <c r="G521" s="122"/>
      <c r="H521" s="122"/>
      <c r="I521" s="122"/>
      <c r="J521" s="122"/>
      <c r="K521" s="122"/>
      <c r="L521" s="122"/>
      <c r="M521" s="122"/>
    </row>
    <row r="522" spans="2:13" ht="15.75" customHeight="1" x14ac:dyDescent="0.2">
      <c r="B522" s="122"/>
      <c r="C522" s="122"/>
      <c r="D522" s="122"/>
      <c r="E522" s="122"/>
      <c r="F522" s="122"/>
      <c r="G522" s="122"/>
      <c r="H522" s="122"/>
      <c r="I522" s="122"/>
      <c r="J522" s="122"/>
      <c r="K522" s="122"/>
      <c r="L522" s="122"/>
      <c r="M522" s="122"/>
    </row>
    <row r="523" spans="2:13" ht="15.75" customHeight="1" x14ac:dyDescent="0.2">
      <c r="B523" s="122"/>
      <c r="C523" s="122"/>
      <c r="D523" s="122"/>
      <c r="E523" s="122"/>
      <c r="F523" s="122"/>
      <c r="G523" s="122"/>
      <c r="H523" s="122"/>
      <c r="I523" s="122"/>
      <c r="J523" s="122"/>
      <c r="K523" s="122"/>
      <c r="L523" s="122"/>
      <c r="M523" s="122"/>
    </row>
    <row r="524" spans="2:13" ht="15.75" customHeight="1" x14ac:dyDescent="0.2">
      <c r="B524" s="122"/>
      <c r="C524" s="122"/>
      <c r="D524" s="122"/>
      <c r="E524" s="122"/>
      <c r="F524" s="122"/>
      <c r="G524" s="122"/>
      <c r="H524" s="122"/>
      <c r="I524" s="122"/>
      <c r="J524" s="122"/>
      <c r="K524" s="122"/>
      <c r="L524" s="122"/>
      <c r="M524" s="122"/>
    </row>
    <row r="525" spans="2:13" ht="15.75" customHeight="1" x14ac:dyDescent="0.2">
      <c r="B525" s="122"/>
      <c r="C525" s="122"/>
      <c r="D525" s="122"/>
      <c r="E525" s="122"/>
      <c r="F525" s="122"/>
      <c r="G525" s="122"/>
      <c r="H525" s="122"/>
      <c r="I525" s="122"/>
      <c r="J525" s="122"/>
      <c r="K525" s="122"/>
      <c r="L525" s="122"/>
      <c r="M525" s="122"/>
    </row>
    <row r="526" spans="2:13" ht="15.75" customHeight="1" x14ac:dyDescent="0.2">
      <c r="B526" s="122"/>
      <c r="C526" s="122"/>
      <c r="D526" s="122"/>
      <c r="E526" s="122"/>
      <c r="F526" s="122"/>
      <c r="G526" s="122"/>
      <c r="H526" s="122"/>
      <c r="I526" s="122"/>
      <c r="J526" s="122"/>
      <c r="K526" s="122"/>
      <c r="L526" s="122"/>
      <c r="M526" s="122"/>
    </row>
    <row r="527" spans="2:13" ht="15.75" customHeight="1" x14ac:dyDescent="0.2">
      <c r="B527" s="122"/>
      <c r="C527" s="122"/>
      <c r="D527" s="122"/>
      <c r="E527" s="122"/>
      <c r="F527" s="122"/>
      <c r="G527" s="122"/>
      <c r="H527" s="122"/>
      <c r="I527" s="122"/>
      <c r="J527" s="122"/>
      <c r="K527" s="122"/>
      <c r="L527" s="122"/>
      <c r="M527" s="122"/>
    </row>
    <row r="528" spans="2:13" ht="15.75" customHeight="1" x14ac:dyDescent="0.2">
      <c r="B528" s="122"/>
      <c r="C528" s="122"/>
      <c r="D528" s="122"/>
      <c r="E528" s="122"/>
      <c r="F528" s="122"/>
      <c r="G528" s="122"/>
      <c r="H528" s="122"/>
      <c r="I528" s="122"/>
      <c r="J528" s="122"/>
      <c r="K528" s="122"/>
      <c r="L528" s="122"/>
      <c r="M528" s="122"/>
    </row>
    <row r="529" spans="2:13" ht="15.75" customHeight="1" x14ac:dyDescent="0.2">
      <c r="B529" s="122"/>
      <c r="C529" s="122"/>
      <c r="D529" s="122"/>
      <c r="E529" s="122"/>
      <c r="F529" s="122"/>
      <c r="G529" s="122"/>
      <c r="H529" s="122"/>
      <c r="I529" s="122"/>
      <c r="J529" s="122"/>
      <c r="K529" s="122"/>
      <c r="L529" s="122"/>
      <c r="M529" s="122"/>
    </row>
    <row r="530" spans="2:13" ht="15.75" customHeight="1" x14ac:dyDescent="0.2">
      <c r="B530" s="122"/>
      <c r="C530" s="122"/>
      <c r="D530" s="122"/>
      <c r="E530" s="122"/>
      <c r="F530" s="122"/>
      <c r="G530" s="122"/>
      <c r="H530" s="122"/>
      <c r="I530" s="122"/>
      <c r="J530" s="122"/>
      <c r="K530" s="122"/>
      <c r="L530" s="122"/>
      <c r="M530" s="122"/>
    </row>
    <row r="531" spans="2:13" ht="15.75" customHeight="1" x14ac:dyDescent="0.2">
      <c r="B531" s="122"/>
      <c r="C531" s="122"/>
      <c r="D531" s="122"/>
      <c r="E531" s="122"/>
      <c r="F531" s="122"/>
      <c r="G531" s="122"/>
      <c r="H531" s="122"/>
      <c r="I531" s="122"/>
      <c r="J531" s="122"/>
      <c r="K531" s="122"/>
      <c r="L531" s="122"/>
      <c r="M531" s="122"/>
    </row>
    <row r="532" spans="2:13" ht="15.75" customHeight="1" x14ac:dyDescent="0.2">
      <c r="B532" s="122"/>
      <c r="C532" s="122"/>
      <c r="D532" s="122"/>
      <c r="E532" s="122"/>
      <c r="F532" s="122"/>
      <c r="G532" s="122"/>
      <c r="H532" s="122"/>
      <c r="I532" s="122"/>
      <c r="J532" s="122"/>
      <c r="K532" s="122"/>
      <c r="L532" s="122"/>
      <c r="M532" s="122"/>
    </row>
    <row r="533" spans="2:13" ht="15.75" customHeight="1" x14ac:dyDescent="0.2">
      <c r="B533" s="122"/>
      <c r="C533" s="122"/>
      <c r="D533" s="122"/>
      <c r="E533" s="122"/>
      <c r="F533" s="122"/>
      <c r="G533" s="122"/>
      <c r="H533" s="122"/>
      <c r="I533" s="122"/>
      <c r="J533" s="122"/>
      <c r="K533" s="122"/>
      <c r="L533" s="122"/>
      <c r="M533" s="122"/>
    </row>
    <row r="534" spans="2:13" ht="15.75" customHeight="1" x14ac:dyDescent="0.2">
      <c r="B534" s="122"/>
      <c r="C534" s="122"/>
      <c r="D534" s="122"/>
      <c r="E534" s="122"/>
      <c r="F534" s="122"/>
      <c r="G534" s="122"/>
      <c r="H534" s="122"/>
      <c r="I534" s="122"/>
      <c r="J534" s="122"/>
      <c r="K534" s="122"/>
      <c r="L534" s="122"/>
      <c r="M534" s="122"/>
    </row>
    <row r="535" spans="2:13" ht="15.75" customHeight="1" x14ac:dyDescent="0.2">
      <c r="B535" s="122"/>
      <c r="C535" s="122"/>
      <c r="D535" s="122"/>
      <c r="E535" s="122"/>
      <c r="F535" s="122"/>
      <c r="G535" s="122"/>
      <c r="H535" s="122"/>
      <c r="I535" s="122"/>
      <c r="J535" s="122"/>
      <c r="K535" s="122"/>
      <c r="L535" s="122"/>
      <c r="M535" s="122"/>
    </row>
    <row r="536" spans="2:13" ht="15.75" customHeight="1" x14ac:dyDescent="0.2">
      <c r="B536" s="122"/>
      <c r="C536" s="122"/>
      <c r="D536" s="122"/>
      <c r="E536" s="122"/>
      <c r="F536" s="122"/>
      <c r="G536" s="122"/>
      <c r="H536" s="122"/>
      <c r="I536" s="122"/>
      <c r="J536" s="122"/>
      <c r="K536" s="122"/>
      <c r="L536" s="122"/>
      <c r="M536" s="122"/>
    </row>
    <row r="537" spans="2:13" ht="15.75" customHeight="1" x14ac:dyDescent="0.2">
      <c r="B537" s="122"/>
      <c r="C537" s="122"/>
      <c r="D537" s="122"/>
      <c r="E537" s="122"/>
      <c r="F537" s="122"/>
      <c r="G537" s="122"/>
      <c r="H537" s="122"/>
      <c r="I537" s="122"/>
      <c r="J537" s="122"/>
      <c r="K537" s="122"/>
      <c r="L537" s="122"/>
      <c r="M537" s="122"/>
    </row>
    <row r="538" spans="2:13" ht="15.75" customHeight="1" x14ac:dyDescent="0.2">
      <c r="B538" s="122"/>
      <c r="C538" s="122"/>
      <c r="D538" s="122"/>
      <c r="E538" s="122"/>
      <c r="F538" s="122"/>
      <c r="G538" s="122"/>
      <c r="H538" s="122"/>
      <c r="I538" s="122"/>
      <c r="J538" s="122"/>
      <c r="K538" s="122"/>
      <c r="L538" s="122"/>
      <c r="M538" s="122"/>
    </row>
    <row r="539" spans="2:13" ht="15.75" customHeight="1" x14ac:dyDescent="0.2">
      <c r="B539" s="122"/>
      <c r="C539" s="122"/>
      <c r="D539" s="122"/>
      <c r="E539" s="122"/>
      <c r="F539" s="122"/>
      <c r="G539" s="122"/>
      <c r="H539" s="122"/>
      <c r="I539" s="122"/>
      <c r="J539" s="122"/>
      <c r="K539" s="122"/>
      <c r="L539" s="122"/>
      <c r="M539" s="122"/>
    </row>
    <row r="540" spans="2:13" ht="15.75" customHeight="1" x14ac:dyDescent="0.2">
      <c r="B540" s="122"/>
      <c r="C540" s="122"/>
      <c r="D540" s="122"/>
      <c r="E540" s="122"/>
      <c r="F540" s="122"/>
      <c r="G540" s="122"/>
      <c r="H540" s="122"/>
      <c r="I540" s="122"/>
      <c r="J540" s="122"/>
      <c r="K540" s="122"/>
      <c r="L540" s="122"/>
      <c r="M540" s="122"/>
    </row>
    <row r="541" spans="2:13" ht="15.75" customHeight="1" x14ac:dyDescent="0.2">
      <c r="B541" s="122"/>
      <c r="C541" s="122"/>
      <c r="D541" s="122"/>
      <c r="E541" s="122"/>
      <c r="F541" s="122"/>
      <c r="G541" s="122"/>
      <c r="H541" s="122"/>
      <c r="I541" s="122"/>
      <c r="J541" s="122"/>
      <c r="K541" s="122"/>
      <c r="L541" s="122"/>
      <c r="M541" s="122"/>
    </row>
    <row r="542" spans="2:13" ht="15.75" customHeight="1" x14ac:dyDescent="0.2">
      <c r="B542" s="122"/>
      <c r="C542" s="122"/>
      <c r="D542" s="122"/>
      <c r="E542" s="122"/>
      <c r="F542" s="122"/>
      <c r="G542" s="122"/>
      <c r="H542" s="122"/>
      <c r="I542" s="122"/>
      <c r="J542" s="122"/>
      <c r="K542" s="122"/>
      <c r="L542" s="122"/>
      <c r="M542" s="122"/>
    </row>
    <row r="543" spans="2:13" ht="15.75" customHeight="1" x14ac:dyDescent="0.2">
      <c r="B543" s="122"/>
      <c r="C543" s="122"/>
      <c r="D543" s="122"/>
      <c r="E543" s="122"/>
      <c r="F543" s="122"/>
      <c r="G543" s="122"/>
      <c r="H543" s="122"/>
      <c r="I543" s="122"/>
      <c r="J543" s="122"/>
      <c r="K543" s="122"/>
      <c r="L543" s="122"/>
      <c r="M543" s="122"/>
    </row>
    <row r="544" spans="2:13" ht="15.75" customHeight="1" x14ac:dyDescent="0.2">
      <c r="B544" s="122"/>
      <c r="C544" s="122"/>
      <c r="D544" s="122"/>
      <c r="E544" s="122"/>
      <c r="F544" s="122"/>
      <c r="G544" s="122"/>
      <c r="H544" s="122"/>
      <c r="I544" s="122"/>
      <c r="J544" s="122"/>
      <c r="K544" s="122"/>
      <c r="L544" s="122"/>
      <c r="M544" s="122"/>
    </row>
    <row r="545" spans="2:13" ht="15.75" customHeight="1" x14ac:dyDescent="0.2">
      <c r="B545" s="122"/>
      <c r="C545" s="122"/>
      <c r="D545" s="122"/>
      <c r="E545" s="122"/>
      <c r="F545" s="122"/>
      <c r="G545" s="122"/>
      <c r="H545" s="122"/>
      <c r="I545" s="122"/>
      <c r="J545" s="122"/>
      <c r="K545" s="122"/>
      <c r="L545" s="122"/>
      <c r="M545" s="122"/>
    </row>
    <row r="546" spans="2:13" ht="15.75" customHeight="1" x14ac:dyDescent="0.2">
      <c r="B546" s="122"/>
      <c r="C546" s="122"/>
      <c r="D546" s="122"/>
      <c r="E546" s="122"/>
      <c r="F546" s="122"/>
      <c r="G546" s="122"/>
      <c r="H546" s="122"/>
      <c r="I546" s="122"/>
      <c r="J546" s="122"/>
      <c r="K546" s="122"/>
      <c r="L546" s="122"/>
      <c r="M546" s="122"/>
    </row>
    <row r="547" spans="2:13" ht="15.75" customHeight="1" x14ac:dyDescent="0.2">
      <c r="B547" s="122"/>
      <c r="C547" s="122"/>
      <c r="D547" s="122"/>
      <c r="E547" s="122"/>
      <c r="F547" s="122"/>
      <c r="G547" s="122"/>
      <c r="H547" s="122"/>
      <c r="I547" s="122"/>
      <c r="J547" s="122"/>
      <c r="K547" s="122"/>
      <c r="L547" s="122"/>
      <c r="M547" s="122"/>
    </row>
    <row r="548" spans="2:13" ht="15.75" customHeight="1" x14ac:dyDescent="0.2">
      <c r="B548" s="122"/>
      <c r="C548" s="122"/>
      <c r="D548" s="122"/>
      <c r="E548" s="122"/>
      <c r="F548" s="122"/>
      <c r="G548" s="122"/>
      <c r="H548" s="122"/>
      <c r="I548" s="122"/>
      <c r="J548" s="122"/>
      <c r="K548" s="122"/>
      <c r="L548" s="122"/>
      <c r="M548" s="122"/>
    </row>
    <row r="549" spans="2:13" ht="15.75" customHeight="1" x14ac:dyDescent="0.2">
      <c r="B549" s="122"/>
      <c r="C549" s="122"/>
      <c r="D549" s="122"/>
      <c r="E549" s="122"/>
      <c r="F549" s="122"/>
      <c r="G549" s="122"/>
      <c r="H549" s="122"/>
      <c r="I549" s="122"/>
      <c r="J549" s="122"/>
      <c r="K549" s="122"/>
      <c r="L549" s="122"/>
      <c r="M549" s="122"/>
    </row>
    <row r="550" spans="2:13" ht="15.75" customHeight="1" x14ac:dyDescent="0.2">
      <c r="B550" s="122"/>
      <c r="C550" s="122"/>
      <c r="D550" s="122"/>
      <c r="E550" s="122"/>
      <c r="F550" s="122"/>
      <c r="G550" s="122"/>
      <c r="H550" s="122"/>
      <c r="I550" s="122"/>
      <c r="J550" s="122"/>
      <c r="K550" s="122"/>
      <c r="L550" s="122"/>
      <c r="M550" s="122"/>
    </row>
    <row r="551" spans="2:13" ht="15.75" customHeight="1" x14ac:dyDescent="0.2">
      <c r="B551" s="122"/>
      <c r="C551" s="122"/>
      <c r="D551" s="122"/>
      <c r="E551" s="122"/>
      <c r="F551" s="122"/>
      <c r="G551" s="122"/>
      <c r="H551" s="122"/>
      <c r="I551" s="122"/>
      <c r="J551" s="122"/>
      <c r="K551" s="122"/>
      <c r="L551" s="122"/>
      <c r="M551" s="122"/>
    </row>
    <row r="552" spans="2:13" ht="15.75" customHeight="1" x14ac:dyDescent="0.2">
      <c r="B552" s="122"/>
      <c r="C552" s="122"/>
      <c r="D552" s="122"/>
      <c r="E552" s="122"/>
      <c r="F552" s="122"/>
      <c r="G552" s="122"/>
      <c r="H552" s="122"/>
      <c r="I552" s="122"/>
      <c r="J552" s="122"/>
      <c r="K552" s="122"/>
      <c r="L552" s="122"/>
      <c r="M552" s="122"/>
    </row>
    <row r="553" spans="2:13" ht="15.75" customHeight="1" x14ac:dyDescent="0.2">
      <c r="B553" s="122"/>
      <c r="C553" s="122"/>
      <c r="D553" s="122"/>
      <c r="E553" s="122"/>
      <c r="F553" s="122"/>
      <c r="G553" s="122"/>
      <c r="H553" s="122"/>
      <c r="I553" s="122"/>
      <c r="J553" s="122"/>
      <c r="K553" s="122"/>
      <c r="L553" s="122"/>
      <c r="M553" s="122"/>
    </row>
    <row r="554" spans="2:13" ht="15.75" customHeight="1" x14ac:dyDescent="0.2">
      <c r="B554" s="122"/>
      <c r="C554" s="122"/>
      <c r="D554" s="122"/>
      <c r="E554" s="122"/>
      <c r="F554" s="122"/>
      <c r="G554" s="122"/>
      <c r="H554" s="122"/>
      <c r="I554" s="122"/>
      <c r="J554" s="122"/>
      <c r="K554" s="122"/>
      <c r="L554" s="122"/>
      <c r="M554" s="122"/>
    </row>
    <row r="555" spans="2:13" ht="15.75" customHeight="1" x14ac:dyDescent="0.2">
      <c r="B555" s="122"/>
      <c r="C555" s="122"/>
      <c r="D555" s="122"/>
      <c r="E555" s="122"/>
      <c r="F555" s="122"/>
      <c r="G555" s="122"/>
      <c r="H555" s="122"/>
      <c r="I555" s="122"/>
      <c r="J555" s="122"/>
      <c r="K555" s="122"/>
      <c r="L555" s="122"/>
      <c r="M555" s="122"/>
    </row>
    <row r="556" spans="2:13" ht="15.75" customHeight="1" x14ac:dyDescent="0.2">
      <c r="B556" s="122"/>
      <c r="C556" s="122"/>
      <c r="D556" s="122"/>
      <c r="E556" s="122"/>
      <c r="F556" s="122"/>
      <c r="G556" s="122"/>
      <c r="H556" s="122"/>
      <c r="I556" s="122"/>
      <c r="J556" s="122"/>
      <c r="K556" s="122"/>
      <c r="L556" s="122"/>
      <c r="M556" s="122"/>
    </row>
    <row r="557" spans="2:13" ht="15.75" customHeight="1" x14ac:dyDescent="0.2">
      <c r="B557" s="122"/>
      <c r="C557" s="122"/>
      <c r="D557" s="122"/>
      <c r="E557" s="122"/>
      <c r="F557" s="122"/>
      <c r="G557" s="122"/>
      <c r="H557" s="122"/>
      <c r="I557" s="122"/>
      <c r="J557" s="122"/>
      <c r="K557" s="122"/>
      <c r="L557" s="122"/>
      <c r="M557" s="122"/>
    </row>
    <row r="558" spans="2:13" ht="15.75" customHeight="1" x14ac:dyDescent="0.2">
      <c r="B558" s="122"/>
      <c r="C558" s="122"/>
      <c r="D558" s="122"/>
      <c r="E558" s="122"/>
      <c r="F558" s="122"/>
      <c r="G558" s="122"/>
      <c r="H558" s="122"/>
      <c r="I558" s="122"/>
      <c r="J558" s="122"/>
      <c r="K558" s="122"/>
      <c r="L558" s="122"/>
      <c r="M558" s="122"/>
    </row>
    <row r="559" spans="2:13" ht="15.75" customHeight="1" x14ac:dyDescent="0.2">
      <c r="B559" s="122"/>
      <c r="C559" s="122"/>
      <c r="D559" s="122"/>
      <c r="E559" s="122"/>
      <c r="F559" s="122"/>
      <c r="G559" s="122"/>
      <c r="H559" s="122"/>
      <c r="I559" s="122"/>
      <c r="J559" s="122"/>
      <c r="K559" s="122"/>
      <c r="L559" s="122"/>
      <c r="M559" s="122"/>
    </row>
    <row r="560" spans="2:13" ht="15.75" customHeight="1" x14ac:dyDescent="0.2">
      <c r="B560" s="122"/>
      <c r="C560" s="122"/>
      <c r="D560" s="122"/>
      <c r="E560" s="122"/>
      <c r="F560" s="122"/>
      <c r="G560" s="122"/>
      <c r="H560" s="122"/>
      <c r="I560" s="122"/>
      <c r="J560" s="122"/>
      <c r="K560" s="122"/>
      <c r="L560" s="122"/>
      <c r="M560" s="122"/>
    </row>
    <row r="561" spans="2:13" ht="15.75" customHeight="1" x14ac:dyDescent="0.2">
      <c r="B561" s="122"/>
      <c r="C561" s="122"/>
      <c r="D561" s="122"/>
      <c r="E561" s="122"/>
      <c r="F561" s="122"/>
      <c r="G561" s="122"/>
      <c r="H561" s="122"/>
      <c r="I561" s="122"/>
      <c r="J561" s="122"/>
      <c r="K561" s="122"/>
      <c r="L561" s="122"/>
      <c r="M561" s="122"/>
    </row>
    <row r="562" spans="2:13" ht="15.75" customHeight="1" x14ac:dyDescent="0.2">
      <c r="B562" s="122"/>
      <c r="C562" s="122"/>
      <c r="D562" s="122"/>
      <c r="E562" s="122"/>
      <c r="F562" s="122"/>
      <c r="G562" s="122"/>
      <c r="H562" s="122"/>
      <c r="I562" s="122"/>
      <c r="J562" s="122"/>
      <c r="K562" s="122"/>
      <c r="L562" s="122"/>
      <c r="M562" s="122"/>
    </row>
    <row r="563" spans="2:13" ht="15.75" customHeight="1" x14ac:dyDescent="0.2">
      <c r="B563" s="122"/>
      <c r="C563" s="122"/>
      <c r="D563" s="122"/>
      <c r="E563" s="122"/>
      <c r="F563" s="122"/>
      <c r="G563" s="122"/>
      <c r="H563" s="122"/>
      <c r="I563" s="122"/>
      <c r="J563" s="122"/>
      <c r="K563" s="122"/>
      <c r="L563" s="122"/>
      <c r="M563" s="122"/>
    </row>
    <row r="564" spans="2:13" ht="15.75" customHeight="1" x14ac:dyDescent="0.2">
      <c r="B564" s="122"/>
      <c r="C564" s="122"/>
      <c r="D564" s="122"/>
      <c r="E564" s="122"/>
      <c r="F564" s="122"/>
      <c r="G564" s="122"/>
      <c r="H564" s="122"/>
      <c r="I564" s="122"/>
      <c r="J564" s="122"/>
      <c r="K564" s="122"/>
      <c r="L564" s="122"/>
      <c r="M564" s="122"/>
    </row>
    <row r="565" spans="2:13" ht="15.75" customHeight="1" x14ac:dyDescent="0.2">
      <c r="B565" s="122"/>
      <c r="C565" s="122"/>
      <c r="D565" s="122"/>
      <c r="E565" s="122"/>
      <c r="F565" s="122"/>
      <c r="G565" s="122"/>
      <c r="H565" s="122"/>
      <c r="I565" s="122"/>
      <c r="J565" s="122"/>
      <c r="K565" s="122"/>
      <c r="L565" s="122"/>
      <c r="M565" s="122"/>
    </row>
    <row r="566" spans="2:13" ht="15.75" customHeight="1" x14ac:dyDescent="0.2">
      <c r="B566" s="122"/>
      <c r="C566" s="122"/>
      <c r="D566" s="122"/>
      <c r="E566" s="122"/>
      <c r="F566" s="122"/>
      <c r="G566" s="122"/>
      <c r="H566" s="122"/>
      <c r="I566" s="122"/>
      <c r="J566" s="122"/>
      <c r="K566" s="122"/>
      <c r="L566" s="122"/>
      <c r="M566" s="122"/>
    </row>
    <row r="567" spans="2:13" ht="15.75" customHeight="1" x14ac:dyDescent="0.2">
      <c r="B567" s="122"/>
      <c r="C567" s="122"/>
      <c r="D567" s="122"/>
      <c r="E567" s="122"/>
      <c r="F567" s="122"/>
      <c r="G567" s="122"/>
      <c r="H567" s="122"/>
      <c r="I567" s="122"/>
      <c r="J567" s="122"/>
      <c r="K567" s="122"/>
      <c r="L567" s="122"/>
      <c r="M567" s="122"/>
    </row>
    <row r="568" spans="2:13" ht="15.75" customHeight="1" x14ac:dyDescent="0.2">
      <c r="B568" s="122"/>
      <c r="C568" s="122"/>
      <c r="D568" s="122"/>
      <c r="E568" s="122"/>
      <c r="F568" s="122"/>
      <c r="G568" s="122"/>
      <c r="H568" s="122"/>
      <c r="I568" s="122"/>
      <c r="J568" s="122"/>
      <c r="K568" s="122"/>
      <c r="L568" s="122"/>
      <c r="M568" s="122"/>
    </row>
    <row r="569" spans="2:13" ht="15.75" customHeight="1" x14ac:dyDescent="0.2">
      <c r="B569" s="122"/>
      <c r="C569" s="122"/>
      <c r="D569" s="122"/>
      <c r="E569" s="122"/>
      <c r="F569" s="122"/>
      <c r="G569" s="122"/>
      <c r="H569" s="122"/>
      <c r="I569" s="122"/>
      <c r="J569" s="122"/>
      <c r="K569" s="122"/>
      <c r="L569" s="122"/>
      <c r="M569" s="122"/>
    </row>
    <row r="570" spans="2:13" ht="15.75" customHeight="1" x14ac:dyDescent="0.2">
      <c r="B570" s="122"/>
      <c r="C570" s="122"/>
      <c r="D570" s="122"/>
      <c r="E570" s="122"/>
      <c r="F570" s="122"/>
      <c r="G570" s="122"/>
      <c r="H570" s="122"/>
      <c r="I570" s="122"/>
      <c r="J570" s="122"/>
      <c r="K570" s="122"/>
      <c r="L570" s="122"/>
      <c r="M570" s="122"/>
    </row>
    <row r="571" spans="2:13" ht="15.75" customHeight="1" x14ac:dyDescent="0.2">
      <c r="B571" s="122"/>
      <c r="C571" s="122"/>
      <c r="D571" s="122"/>
      <c r="E571" s="122"/>
      <c r="F571" s="122"/>
      <c r="G571" s="122"/>
      <c r="H571" s="122"/>
      <c r="I571" s="122"/>
      <c r="J571" s="122"/>
      <c r="K571" s="122"/>
      <c r="L571" s="122"/>
      <c r="M571" s="122"/>
    </row>
    <row r="572" spans="2:13" ht="15.75" customHeight="1" x14ac:dyDescent="0.2">
      <c r="B572" s="122"/>
      <c r="C572" s="122"/>
      <c r="D572" s="122"/>
      <c r="E572" s="122"/>
      <c r="F572" s="122"/>
      <c r="G572" s="122"/>
      <c r="H572" s="122"/>
      <c r="I572" s="122"/>
      <c r="J572" s="122"/>
      <c r="K572" s="122"/>
      <c r="L572" s="122"/>
      <c r="M572" s="122"/>
    </row>
    <row r="573" spans="2:13" ht="15.75" customHeight="1" x14ac:dyDescent="0.2">
      <c r="B573" s="122"/>
      <c r="C573" s="122"/>
      <c r="D573" s="122"/>
      <c r="E573" s="122"/>
      <c r="F573" s="122"/>
      <c r="G573" s="122"/>
      <c r="H573" s="122"/>
      <c r="I573" s="122"/>
      <c r="J573" s="122"/>
      <c r="K573" s="122"/>
      <c r="L573" s="122"/>
      <c r="M573" s="122"/>
    </row>
    <row r="574" spans="2:13" ht="15.75" customHeight="1" x14ac:dyDescent="0.2">
      <c r="B574" s="122"/>
      <c r="C574" s="122"/>
      <c r="D574" s="122"/>
      <c r="E574" s="122"/>
      <c r="F574" s="122"/>
      <c r="G574" s="122"/>
      <c r="H574" s="122"/>
      <c r="I574" s="122"/>
      <c r="J574" s="122"/>
      <c r="K574" s="122"/>
      <c r="L574" s="122"/>
      <c r="M574" s="122"/>
    </row>
    <row r="575" spans="2:13" ht="15.75" customHeight="1" x14ac:dyDescent="0.2">
      <c r="B575" s="122"/>
      <c r="C575" s="122"/>
      <c r="D575" s="122"/>
      <c r="E575" s="122"/>
      <c r="F575" s="122"/>
      <c r="G575" s="122"/>
      <c r="H575" s="122"/>
      <c r="I575" s="122"/>
      <c r="J575" s="122"/>
      <c r="K575" s="122"/>
      <c r="L575" s="122"/>
      <c r="M575" s="122"/>
    </row>
    <row r="576" spans="2:13" ht="15.75" customHeight="1" x14ac:dyDescent="0.2">
      <c r="B576" s="122"/>
      <c r="C576" s="122"/>
      <c r="D576" s="122"/>
      <c r="E576" s="122"/>
      <c r="F576" s="122"/>
      <c r="G576" s="122"/>
      <c r="H576" s="122"/>
      <c r="I576" s="122"/>
      <c r="J576" s="122"/>
      <c r="K576" s="122"/>
      <c r="L576" s="122"/>
      <c r="M576" s="122"/>
    </row>
    <row r="577" spans="2:13" ht="15.75" customHeight="1" x14ac:dyDescent="0.2">
      <c r="B577" s="122"/>
      <c r="C577" s="122"/>
      <c r="D577" s="122"/>
      <c r="E577" s="122"/>
      <c r="F577" s="122"/>
      <c r="G577" s="122"/>
      <c r="H577" s="122"/>
      <c r="I577" s="122"/>
      <c r="J577" s="122"/>
      <c r="K577" s="122"/>
      <c r="L577" s="122"/>
      <c r="M577" s="122"/>
    </row>
    <row r="578" spans="2:13" ht="15.75" customHeight="1" x14ac:dyDescent="0.2">
      <c r="B578" s="122"/>
      <c r="C578" s="122"/>
      <c r="D578" s="122"/>
      <c r="E578" s="122"/>
      <c r="F578" s="122"/>
      <c r="G578" s="122"/>
      <c r="H578" s="122"/>
      <c r="I578" s="122"/>
      <c r="J578" s="122"/>
      <c r="K578" s="122"/>
      <c r="L578" s="122"/>
      <c r="M578" s="122"/>
    </row>
    <row r="579" spans="2:13" ht="15.75" customHeight="1" x14ac:dyDescent="0.2">
      <c r="B579" s="122"/>
      <c r="C579" s="122"/>
      <c r="D579" s="122"/>
      <c r="E579" s="122"/>
      <c r="F579" s="122"/>
      <c r="G579" s="122"/>
      <c r="H579" s="122"/>
      <c r="I579" s="122"/>
      <c r="J579" s="122"/>
      <c r="K579" s="122"/>
      <c r="L579" s="122"/>
      <c r="M579" s="122"/>
    </row>
    <row r="580" spans="2:13" ht="15.75" customHeight="1" x14ac:dyDescent="0.2">
      <c r="B580" s="122"/>
      <c r="C580" s="122"/>
      <c r="D580" s="122"/>
      <c r="E580" s="122"/>
      <c r="F580" s="122"/>
      <c r="G580" s="122"/>
      <c r="H580" s="122"/>
      <c r="I580" s="122"/>
      <c r="J580" s="122"/>
      <c r="K580" s="122"/>
      <c r="L580" s="122"/>
      <c r="M580" s="122"/>
    </row>
    <row r="581" spans="2:13" ht="15.75" customHeight="1" x14ac:dyDescent="0.2">
      <c r="B581" s="122"/>
      <c r="C581" s="122"/>
      <c r="D581" s="122"/>
      <c r="E581" s="122"/>
      <c r="F581" s="122"/>
      <c r="G581" s="122"/>
      <c r="H581" s="122"/>
      <c r="I581" s="122"/>
      <c r="J581" s="122"/>
      <c r="K581" s="122"/>
      <c r="L581" s="122"/>
      <c r="M581" s="122"/>
    </row>
    <row r="582" spans="2:13" ht="15.75" customHeight="1" x14ac:dyDescent="0.2">
      <c r="B582" s="122"/>
      <c r="C582" s="122"/>
      <c r="D582" s="122"/>
      <c r="E582" s="122"/>
      <c r="F582" s="122"/>
      <c r="G582" s="122"/>
      <c r="H582" s="122"/>
      <c r="I582" s="122"/>
      <c r="J582" s="122"/>
      <c r="K582" s="122"/>
      <c r="L582" s="122"/>
      <c r="M582" s="122"/>
    </row>
    <row r="583" spans="2:13" ht="15.75" customHeight="1" x14ac:dyDescent="0.2">
      <c r="B583" s="122"/>
      <c r="C583" s="122"/>
      <c r="D583" s="122"/>
      <c r="E583" s="122"/>
      <c r="F583" s="122"/>
      <c r="G583" s="122"/>
      <c r="H583" s="122"/>
      <c r="I583" s="122"/>
      <c r="J583" s="122"/>
      <c r="K583" s="122"/>
      <c r="L583" s="122"/>
      <c r="M583" s="122"/>
    </row>
    <row r="584" spans="2:13" ht="15.75" customHeight="1" x14ac:dyDescent="0.2">
      <c r="B584" s="122"/>
      <c r="C584" s="122"/>
      <c r="D584" s="122"/>
      <c r="E584" s="122"/>
      <c r="F584" s="122"/>
      <c r="G584" s="122"/>
      <c r="H584" s="122"/>
      <c r="I584" s="122"/>
      <c r="J584" s="122"/>
      <c r="K584" s="122"/>
      <c r="L584" s="122"/>
      <c r="M584" s="122"/>
    </row>
    <row r="585" spans="2:13" ht="15.75" customHeight="1" x14ac:dyDescent="0.2">
      <c r="B585" s="122"/>
      <c r="C585" s="122"/>
      <c r="D585" s="122"/>
      <c r="E585" s="122"/>
      <c r="F585" s="122"/>
      <c r="G585" s="122"/>
      <c r="H585" s="122"/>
      <c r="I585" s="122"/>
      <c r="J585" s="122"/>
      <c r="K585" s="122"/>
      <c r="L585" s="122"/>
      <c r="M585" s="122"/>
    </row>
    <row r="586" spans="2:13" ht="15.75" customHeight="1" x14ac:dyDescent="0.2">
      <c r="B586" s="122"/>
      <c r="C586" s="122"/>
      <c r="D586" s="122"/>
      <c r="E586" s="122"/>
      <c r="F586" s="122"/>
      <c r="G586" s="122"/>
      <c r="H586" s="122"/>
      <c r="I586" s="122"/>
      <c r="J586" s="122"/>
      <c r="K586" s="122"/>
      <c r="L586" s="122"/>
      <c r="M586" s="122"/>
    </row>
    <row r="587" spans="2:13" ht="15.75" customHeight="1" x14ac:dyDescent="0.2">
      <c r="B587" s="122"/>
      <c r="C587" s="122"/>
      <c r="D587" s="122"/>
      <c r="E587" s="122"/>
      <c r="F587" s="122"/>
      <c r="G587" s="122"/>
      <c r="H587" s="122"/>
      <c r="I587" s="122"/>
      <c r="J587" s="122"/>
      <c r="K587" s="122"/>
      <c r="L587" s="122"/>
      <c r="M587" s="122"/>
    </row>
    <row r="588" spans="2:13" ht="15.75" customHeight="1" x14ac:dyDescent="0.2">
      <c r="B588" s="122"/>
      <c r="C588" s="122"/>
      <c r="D588" s="122"/>
      <c r="E588" s="122"/>
      <c r="F588" s="122"/>
      <c r="G588" s="122"/>
      <c r="H588" s="122"/>
      <c r="I588" s="122"/>
      <c r="J588" s="122"/>
      <c r="K588" s="122"/>
      <c r="L588" s="122"/>
      <c r="M588" s="122"/>
    </row>
    <row r="589" spans="2:13" ht="15.75" customHeight="1" x14ac:dyDescent="0.2">
      <c r="B589" s="122"/>
      <c r="C589" s="122"/>
      <c r="D589" s="122"/>
      <c r="E589" s="122"/>
      <c r="F589" s="122"/>
      <c r="G589" s="122"/>
      <c r="H589" s="122"/>
      <c r="I589" s="122"/>
      <c r="J589" s="122"/>
      <c r="K589" s="122"/>
      <c r="L589" s="122"/>
      <c r="M589" s="122"/>
    </row>
    <row r="590" spans="2:13" ht="15.75" customHeight="1" x14ac:dyDescent="0.2">
      <c r="B590" s="122"/>
      <c r="C590" s="122"/>
      <c r="D590" s="122"/>
      <c r="E590" s="122"/>
      <c r="F590" s="122"/>
      <c r="G590" s="122"/>
      <c r="H590" s="122"/>
      <c r="I590" s="122"/>
      <c r="J590" s="122"/>
      <c r="K590" s="122"/>
      <c r="L590" s="122"/>
      <c r="M590" s="122"/>
    </row>
    <row r="591" spans="2:13" ht="15.75" customHeight="1" x14ac:dyDescent="0.2">
      <c r="B591" s="122"/>
      <c r="C591" s="122"/>
      <c r="D591" s="122"/>
      <c r="E591" s="122"/>
      <c r="F591" s="122"/>
      <c r="G591" s="122"/>
      <c r="H591" s="122"/>
      <c r="I591" s="122"/>
      <c r="J591" s="122"/>
      <c r="K591" s="122"/>
      <c r="L591" s="122"/>
      <c r="M591" s="122"/>
    </row>
    <row r="592" spans="2:13" ht="15.75" customHeight="1" x14ac:dyDescent="0.2">
      <c r="B592" s="122"/>
      <c r="C592" s="122"/>
      <c r="D592" s="122"/>
      <c r="E592" s="122"/>
      <c r="F592" s="122"/>
      <c r="G592" s="122"/>
      <c r="H592" s="122"/>
      <c r="I592" s="122"/>
      <c r="J592" s="122"/>
      <c r="K592" s="122"/>
      <c r="L592" s="122"/>
      <c r="M592" s="122"/>
    </row>
    <row r="593" spans="2:13" ht="15.75" customHeight="1" x14ac:dyDescent="0.2">
      <c r="B593" s="122"/>
      <c r="C593" s="122"/>
      <c r="D593" s="122"/>
      <c r="E593" s="122"/>
      <c r="F593" s="122"/>
      <c r="G593" s="122"/>
      <c r="H593" s="122"/>
      <c r="I593" s="122"/>
      <c r="J593" s="122"/>
      <c r="K593" s="122"/>
      <c r="L593" s="122"/>
      <c r="M593" s="122"/>
    </row>
    <row r="594" spans="2:13" ht="15.75" customHeight="1" x14ac:dyDescent="0.2">
      <c r="B594" s="122"/>
      <c r="C594" s="122"/>
      <c r="D594" s="122"/>
      <c r="E594" s="122"/>
      <c r="F594" s="122"/>
      <c r="G594" s="122"/>
      <c r="H594" s="122"/>
      <c r="I594" s="122"/>
      <c r="J594" s="122"/>
      <c r="K594" s="122"/>
      <c r="L594" s="122"/>
      <c r="M594" s="122"/>
    </row>
    <row r="595" spans="2:13" ht="15.75" customHeight="1" x14ac:dyDescent="0.2">
      <c r="B595" s="122"/>
      <c r="C595" s="122"/>
      <c r="D595" s="122"/>
      <c r="E595" s="122"/>
      <c r="F595" s="122"/>
      <c r="G595" s="122"/>
      <c r="H595" s="122"/>
      <c r="I595" s="122"/>
      <c r="J595" s="122"/>
      <c r="K595" s="122"/>
      <c r="L595" s="122"/>
      <c r="M595" s="122"/>
    </row>
    <row r="596" spans="2:13" ht="15.75" customHeight="1" x14ac:dyDescent="0.2">
      <c r="B596" s="122"/>
      <c r="C596" s="122"/>
      <c r="D596" s="122"/>
      <c r="E596" s="122"/>
      <c r="F596" s="122"/>
      <c r="G596" s="122"/>
      <c r="H596" s="122"/>
      <c r="I596" s="122"/>
      <c r="J596" s="122"/>
      <c r="K596" s="122"/>
      <c r="L596" s="122"/>
      <c r="M596" s="122"/>
    </row>
    <row r="597" spans="2:13" ht="15.75" customHeight="1" x14ac:dyDescent="0.2">
      <c r="B597" s="122"/>
      <c r="C597" s="122"/>
      <c r="D597" s="122"/>
      <c r="E597" s="122"/>
      <c r="F597" s="122"/>
      <c r="G597" s="122"/>
      <c r="H597" s="122"/>
      <c r="I597" s="122"/>
      <c r="J597" s="122"/>
      <c r="K597" s="122"/>
      <c r="L597" s="122"/>
      <c r="M597" s="122"/>
    </row>
    <row r="598" spans="2:13" ht="15.75" customHeight="1" x14ac:dyDescent="0.2">
      <c r="B598" s="122"/>
      <c r="C598" s="122"/>
      <c r="D598" s="122"/>
      <c r="E598" s="122"/>
      <c r="F598" s="122"/>
      <c r="G598" s="122"/>
      <c r="H598" s="122"/>
      <c r="I598" s="122"/>
      <c r="J598" s="122"/>
      <c r="K598" s="122"/>
      <c r="L598" s="122"/>
      <c r="M598" s="122"/>
    </row>
    <row r="599" spans="2:13" ht="15.75" customHeight="1" x14ac:dyDescent="0.2">
      <c r="B599" s="122"/>
      <c r="C599" s="122"/>
      <c r="D599" s="122"/>
      <c r="E599" s="122"/>
      <c r="F599" s="122"/>
      <c r="G599" s="122"/>
      <c r="H599" s="122"/>
      <c r="I599" s="122"/>
      <c r="J599" s="122"/>
      <c r="K599" s="122"/>
      <c r="L599" s="122"/>
      <c r="M599" s="122"/>
    </row>
    <row r="600" spans="2:13" ht="15.75" customHeight="1" x14ac:dyDescent="0.2">
      <c r="B600" s="122"/>
      <c r="C600" s="122"/>
      <c r="D600" s="122"/>
      <c r="E600" s="122"/>
      <c r="F600" s="122"/>
      <c r="G600" s="122"/>
      <c r="H600" s="122"/>
      <c r="I600" s="122"/>
      <c r="J600" s="122"/>
      <c r="K600" s="122"/>
      <c r="L600" s="122"/>
      <c r="M600" s="122"/>
    </row>
    <row r="601" spans="2:13" ht="15.75" customHeight="1" x14ac:dyDescent="0.2">
      <c r="B601" s="122"/>
      <c r="C601" s="122"/>
      <c r="D601" s="122"/>
      <c r="E601" s="122"/>
      <c r="F601" s="122"/>
      <c r="G601" s="122"/>
      <c r="H601" s="122"/>
      <c r="I601" s="122"/>
      <c r="J601" s="122"/>
      <c r="K601" s="122"/>
      <c r="L601" s="122"/>
      <c r="M601" s="122"/>
    </row>
    <row r="602" spans="2:13" ht="15.75" customHeight="1" x14ac:dyDescent="0.2"/>
    <row r="603" spans="2:13" ht="15.75" customHeight="1" x14ac:dyDescent="0.2"/>
    <row r="604" spans="2:13" ht="15.75" customHeight="1" x14ac:dyDescent="0.2"/>
    <row r="605" spans="2:13" ht="15.75" customHeight="1" x14ac:dyDescent="0.2"/>
    <row r="606" spans="2:13" ht="15.75" customHeight="1" x14ac:dyDescent="0.2"/>
    <row r="607" spans="2:13" ht="15.75" customHeight="1" x14ac:dyDescent="0.2"/>
    <row r="608" spans="2:13"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row r="1018" ht="15.75" customHeight="1" x14ac:dyDescent="0.2"/>
    <row r="1019" ht="15.75" customHeight="1" x14ac:dyDescent="0.2"/>
    <row r="1020" ht="15.75" customHeight="1" x14ac:dyDescent="0.2"/>
    <row r="1021" ht="15.75" customHeight="1" x14ac:dyDescent="0.2"/>
    <row r="1022" ht="15.75" customHeight="1" x14ac:dyDescent="0.2"/>
    <row r="1023" ht="15.75" customHeight="1" x14ac:dyDescent="0.2"/>
    <row r="1024" ht="15.75" customHeight="1" x14ac:dyDescent="0.2"/>
    <row r="1025" ht="15.75" customHeight="1" x14ac:dyDescent="0.2"/>
    <row r="1026" ht="15.75" customHeight="1" x14ac:dyDescent="0.2"/>
    <row r="1027" ht="15.75" customHeight="1" x14ac:dyDescent="0.2"/>
    <row r="1028" ht="15.75" customHeight="1" x14ac:dyDescent="0.2"/>
    <row r="1029" ht="15.75" customHeight="1" x14ac:dyDescent="0.2"/>
    <row r="1030" ht="15.75" customHeight="1" x14ac:dyDescent="0.2"/>
    <row r="1031" ht="15.75" customHeight="1" x14ac:dyDescent="0.2"/>
    <row r="1032" ht="15.75" customHeight="1" x14ac:dyDescent="0.2"/>
    <row r="1033" ht="15.75" customHeight="1" x14ac:dyDescent="0.2"/>
    <row r="1034" ht="15.75" customHeight="1" x14ac:dyDescent="0.2"/>
    <row r="1035" ht="15.75" customHeight="1" x14ac:dyDescent="0.2"/>
    <row r="1036" ht="15.75" customHeight="1" x14ac:dyDescent="0.2"/>
    <row r="1037" ht="15.75" customHeight="1" x14ac:dyDescent="0.2"/>
    <row r="1038" ht="15.75" customHeight="1" x14ac:dyDescent="0.2"/>
    <row r="1039" ht="15.75" customHeight="1" x14ac:dyDescent="0.2"/>
    <row r="1040" ht="15.75" customHeight="1" x14ac:dyDescent="0.2"/>
    <row r="1041" ht="15.75" customHeight="1" x14ac:dyDescent="0.2"/>
    <row r="1042" ht="15.75" customHeight="1" x14ac:dyDescent="0.2"/>
    <row r="1043" ht="15.75" customHeight="1" x14ac:dyDescent="0.2"/>
    <row r="1044" ht="15.75" customHeight="1" x14ac:dyDescent="0.2"/>
    <row r="1045" ht="15.75" customHeight="1" x14ac:dyDescent="0.2"/>
    <row r="1046" ht="15.75" customHeight="1" x14ac:dyDescent="0.2"/>
    <row r="1047" ht="15.75" customHeight="1" x14ac:dyDescent="0.2"/>
    <row r="1048" ht="15.75" customHeight="1" x14ac:dyDescent="0.2"/>
    <row r="1049" ht="15.75" customHeight="1" x14ac:dyDescent="0.2"/>
    <row r="1050" ht="15.75" customHeight="1" x14ac:dyDescent="0.2"/>
    <row r="1051" ht="15.75" customHeight="1" x14ac:dyDescent="0.2"/>
    <row r="1052" ht="15.75" customHeight="1" x14ac:dyDescent="0.2"/>
    <row r="1053" ht="15.75" customHeight="1" x14ac:dyDescent="0.2"/>
    <row r="1054" ht="15.75" customHeight="1" x14ac:dyDescent="0.2"/>
    <row r="1055" ht="15.75" customHeight="1" x14ac:dyDescent="0.2"/>
    <row r="1056" ht="15.75" customHeight="1" x14ac:dyDescent="0.2"/>
    <row r="1057" ht="15.75" customHeight="1" x14ac:dyDescent="0.2"/>
    <row r="1058" ht="15.75" customHeight="1" x14ac:dyDescent="0.2"/>
    <row r="1059" ht="15.75" customHeight="1" x14ac:dyDescent="0.2"/>
    <row r="1060" ht="15.75" customHeight="1" x14ac:dyDescent="0.2"/>
    <row r="1061" ht="15.75" customHeight="1" x14ac:dyDescent="0.2"/>
    <row r="1062" ht="15.75" customHeight="1" x14ac:dyDescent="0.2"/>
    <row r="1063" ht="15.75" customHeight="1" x14ac:dyDescent="0.2"/>
    <row r="1064" ht="15.75" customHeight="1" x14ac:dyDescent="0.2"/>
    <row r="1065" ht="15.75" customHeight="1" x14ac:dyDescent="0.2"/>
    <row r="1066" ht="15.75" customHeight="1" x14ac:dyDescent="0.2"/>
    <row r="1067" ht="15.75" customHeight="1" x14ac:dyDescent="0.2"/>
    <row r="1068" ht="15.75" customHeight="1" x14ac:dyDescent="0.2"/>
    <row r="1069" ht="15.75" customHeight="1" x14ac:dyDescent="0.2"/>
    <row r="1070" ht="15.75" customHeight="1" x14ac:dyDescent="0.2"/>
    <row r="1071" ht="15.75" customHeight="1" x14ac:dyDescent="0.2"/>
    <row r="1072" ht="15.75" customHeight="1" x14ac:dyDescent="0.2"/>
    <row r="1073" ht="15.75" customHeight="1" x14ac:dyDescent="0.2"/>
    <row r="1074" ht="15.75" customHeight="1" x14ac:dyDescent="0.2"/>
    <row r="1075" ht="15.75" customHeight="1" x14ac:dyDescent="0.2"/>
    <row r="1076" ht="15.75" customHeight="1" x14ac:dyDescent="0.2"/>
    <row r="1077" ht="15.75" customHeight="1" x14ac:dyDescent="0.2"/>
    <row r="1078" ht="15.75" customHeight="1" x14ac:dyDescent="0.2"/>
    <row r="1079" ht="15.75" customHeight="1" x14ac:dyDescent="0.2"/>
    <row r="1080" ht="15.75" customHeight="1" x14ac:dyDescent="0.2"/>
    <row r="1081" ht="15.75" customHeight="1" x14ac:dyDescent="0.2"/>
    <row r="1082" ht="15.75" customHeight="1" x14ac:dyDescent="0.2"/>
    <row r="1083" ht="15.75" customHeight="1" x14ac:dyDescent="0.2"/>
    <row r="1084" ht="15.75" customHeight="1" x14ac:dyDescent="0.2"/>
    <row r="1085" ht="15.75" customHeight="1" x14ac:dyDescent="0.2"/>
    <row r="1086" ht="15.75" customHeight="1" x14ac:dyDescent="0.2"/>
    <row r="1087" ht="15.75" customHeight="1" x14ac:dyDescent="0.2"/>
    <row r="1088" ht="15.75" customHeight="1" x14ac:dyDescent="0.2"/>
    <row r="1089" ht="15.75" customHeight="1" x14ac:dyDescent="0.2"/>
    <row r="1090" ht="15.75" customHeight="1" x14ac:dyDescent="0.2"/>
    <row r="1091" ht="15.75" customHeight="1" x14ac:dyDescent="0.2"/>
    <row r="1092" ht="15.75" customHeight="1" x14ac:dyDescent="0.2"/>
    <row r="1093" ht="15.75" customHeight="1" x14ac:dyDescent="0.2"/>
    <row r="1094" ht="15.75" customHeight="1" x14ac:dyDescent="0.2"/>
    <row r="1095" ht="15.75" customHeight="1" x14ac:dyDescent="0.2"/>
    <row r="1096" ht="15.75" customHeight="1" x14ac:dyDescent="0.2"/>
    <row r="1097" ht="15.75" customHeight="1" x14ac:dyDescent="0.2"/>
    <row r="1098" ht="15.75" customHeight="1" x14ac:dyDescent="0.2"/>
    <row r="1099" ht="15.75" customHeight="1" x14ac:dyDescent="0.2"/>
    <row r="1100" ht="15.75" customHeight="1" x14ac:dyDescent="0.2"/>
    <row r="1101" ht="15.75" customHeight="1" x14ac:dyDescent="0.2"/>
    <row r="1102" ht="15.75" customHeight="1" x14ac:dyDescent="0.2"/>
    <row r="1103" ht="15.75" customHeight="1" x14ac:dyDescent="0.2"/>
    <row r="1104" ht="15.75" customHeight="1" x14ac:dyDescent="0.2"/>
    <row r="1105" ht="15.75" customHeight="1" x14ac:dyDescent="0.2"/>
    <row r="1106" ht="15.75" customHeight="1" x14ac:dyDescent="0.2"/>
    <row r="1107" ht="15.75" customHeight="1" x14ac:dyDescent="0.2"/>
    <row r="1108" ht="15.75" customHeight="1" x14ac:dyDescent="0.2"/>
    <row r="1109" ht="15.75" customHeight="1" x14ac:dyDescent="0.2"/>
    <row r="1110" ht="15.75" customHeight="1" x14ac:dyDescent="0.2"/>
    <row r="1111" ht="15.75" customHeight="1" x14ac:dyDescent="0.2"/>
    <row r="1112" ht="15.75" customHeight="1" x14ac:dyDescent="0.2"/>
    <row r="1113" ht="15.75" customHeight="1" x14ac:dyDescent="0.2"/>
    <row r="1114" ht="15.75" customHeight="1" x14ac:dyDescent="0.2"/>
    <row r="1115" ht="15.75" customHeight="1" x14ac:dyDescent="0.2"/>
    <row r="1116" ht="15.75" customHeight="1" x14ac:dyDescent="0.2"/>
    <row r="1117" ht="15.75" customHeight="1" x14ac:dyDescent="0.2"/>
    <row r="1118" ht="15.75" customHeight="1" x14ac:dyDescent="0.2"/>
    <row r="1119" ht="15.75" customHeight="1" x14ac:dyDescent="0.2"/>
    <row r="1120" ht="15.75" customHeight="1" x14ac:dyDescent="0.2"/>
    <row r="1121" ht="15.75" customHeight="1" x14ac:dyDescent="0.2"/>
    <row r="1122" ht="15.75" customHeight="1" x14ac:dyDescent="0.2"/>
    <row r="1123" ht="15.75" customHeight="1" x14ac:dyDescent="0.2"/>
    <row r="1124" ht="15.75" customHeight="1" x14ac:dyDescent="0.2"/>
    <row r="1125" ht="15.75" customHeight="1" x14ac:dyDescent="0.2"/>
    <row r="1126" ht="15.75" customHeight="1" x14ac:dyDescent="0.2"/>
    <row r="1127" ht="15.75" customHeight="1" x14ac:dyDescent="0.2"/>
    <row r="1128" ht="15.75" customHeight="1" x14ac:dyDescent="0.2"/>
    <row r="1129" ht="15.75" customHeight="1" x14ac:dyDescent="0.2"/>
    <row r="1130" ht="15.75" customHeight="1" x14ac:dyDescent="0.2"/>
    <row r="1131" ht="15.75" customHeight="1" x14ac:dyDescent="0.2"/>
    <row r="1132" ht="15.75" customHeight="1" x14ac:dyDescent="0.2"/>
    <row r="1133" ht="15.75" customHeight="1" x14ac:dyDescent="0.2"/>
    <row r="1134" ht="15.75" customHeight="1" x14ac:dyDescent="0.2"/>
    <row r="1135" ht="15.75" customHeight="1" x14ac:dyDescent="0.2"/>
    <row r="1136" ht="15.75" customHeight="1" x14ac:dyDescent="0.2"/>
    <row r="1137" ht="15.75" customHeight="1" x14ac:dyDescent="0.2"/>
    <row r="1138" ht="15.75" customHeight="1" x14ac:dyDescent="0.2"/>
    <row r="1139" ht="15.75" customHeight="1" x14ac:dyDescent="0.2"/>
    <row r="1140" ht="15.75" customHeight="1" x14ac:dyDescent="0.2"/>
    <row r="1141" ht="15.75" customHeight="1" x14ac:dyDescent="0.2"/>
    <row r="1142" ht="15.75" customHeight="1" x14ac:dyDescent="0.2"/>
    <row r="1143" ht="15.75" customHeight="1" x14ac:dyDescent="0.2"/>
    <row r="1144" ht="15.75" customHeight="1" x14ac:dyDescent="0.2"/>
    <row r="1145" ht="15.75" customHeight="1" x14ac:dyDescent="0.2"/>
    <row r="1146" ht="15.75" customHeight="1" x14ac:dyDescent="0.2"/>
    <row r="1147" ht="15.75" customHeight="1" x14ac:dyDescent="0.2"/>
    <row r="1148" ht="15.75" customHeight="1" x14ac:dyDescent="0.2"/>
    <row r="1149" ht="15.75" customHeight="1" x14ac:dyDescent="0.2"/>
    <row r="1150" ht="15.75" customHeight="1" x14ac:dyDescent="0.2"/>
    <row r="1151" ht="15.75" customHeight="1" x14ac:dyDescent="0.2"/>
    <row r="1152" ht="15.75" customHeight="1" x14ac:dyDescent="0.2"/>
    <row r="1153" ht="15.75" customHeight="1" x14ac:dyDescent="0.2"/>
    <row r="1154" ht="15.75" customHeight="1" x14ac:dyDescent="0.2"/>
    <row r="1155" ht="15.75" customHeight="1" x14ac:dyDescent="0.2"/>
    <row r="1156" ht="15.75" customHeight="1" x14ac:dyDescent="0.2"/>
    <row r="1157" ht="15.75" customHeight="1" x14ac:dyDescent="0.2"/>
    <row r="1158" ht="15.75" customHeight="1" x14ac:dyDescent="0.2"/>
    <row r="1159" ht="15.75" customHeight="1" x14ac:dyDescent="0.2"/>
    <row r="1160" ht="15.75" customHeight="1" x14ac:dyDescent="0.2"/>
    <row r="1161" ht="15.75" customHeight="1" x14ac:dyDescent="0.2"/>
    <row r="1162" ht="15.75" customHeight="1" x14ac:dyDescent="0.2"/>
    <row r="1163" ht="15.75" customHeight="1" x14ac:dyDescent="0.2"/>
    <row r="1164" ht="15.75" customHeight="1" x14ac:dyDescent="0.2"/>
    <row r="1165" ht="15.75" customHeight="1" x14ac:dyDescent="0.2"/>
    <row r="1166" ht="15.75" customHeight="1" x14ac:dyDescent="0.2"/>
    <row r="1167" ht="15.75" customHeight="1" x14ac:dyDescent="0.2"/>
    <row r="1168" ht="15.75" customHeight="1" x14ac:dyDescent="0.2"/>
    <row r="1169" ht="15.75" customHeight="1" x14ac:dyDescent="0.2"/>
    <row r="1170" ht="15.75" customHeight="1" x14ac:dyDescent="0.2"/>
    <row r="1171" ht="15.75" customHeight="1" x14ac:dyDescent="0.2"/>
    <row r="1172" ht="15.75" customHeight="1" x14ac:dyDescent="0.2"/>
    <row r="1173" ht="15.75" customHeight="1" x14ac:dyDescent="0.2"/>
    <row r="1174" ht="15.75" customHeight="1" x14ac:dyDescent="0.2"/>
    <row r="1175" ht="15.75" customHeight="1" x14ac:dyDescent="0.2"/>
    <row r="1176" ht="15.75" customHeight="1" x14ac:dyDescent="0.2"/>
    <row r="1177" ht="15.75" customHeight="1" x14ac:dyDescent="0.2"/>
    <row r="1178" ht="15.75" customHeight="1" x14ac:dyDescent="0.2"/>
    <row r="1179" ht="15.75" customHeight="1" x14ac:dyDescent="0.2"/>
    <row r="1180" ht="15.75" customHeight="1" x14ac:dyDescent="0.2"/>
    <row r="1181" ht="15.75" customHeight="1" x14ac:dyDescent="0.2"/>
    <row r="1182" ht="15.75" customHeight="1" x14ac:dyDescent="0.2"/>
    <row r="1183" ht="15.75" customHeight="1" x14ac:dyDescent="0.2"/>
    <row r="1184" ht="15.75" customHeight="1" x14ac:dyDescent="0.2"/>
    <row r="1185" ht="15.75" customHeight="1" x14ac:dyDescent="0.2"/>
    <row r="1186" ht="15.75" customHeight="1" x14ac:dyDescent="0.2"/>
    <row r="1187" ht="15.75" customHeight="1" x14ac:dyDescent="0.2"/>
    <row r="1188" ht="15.75" customHeight="1" x14ac:dyDescent="0.2"/>
    <row r="1189" ht="15.75" customHeight="1" x14ac:dyDescent="0.2"/>
    <row r="1190" ht="15.75" customHeight="1" x14ac:dyDescent="0.2"/>
    <row r="1191" ht="15.75" customHeight="1" x14ac:dyDescent="0.2"/>
    <row r="1192" ht="15.75" customHeight="1" x14ac:dyDescent="0.2"/>
    <row r="1193" ht="15.75" customHeight="1" x14ac:dyDescent="0.2"/>
    <row r="1194" ht="15.75" customHeight="1" x14ac:dyDescent="0.2"/>
    <row r="1195" ht="15.75" customHeight="1" x14ac:dyDescent="0.2"/>
    <row r="1196" ht="15.75" customHeight="1" x14ac:dyDescent="0.2"/>
    <row r="1197" ht="15.75" customHeight="1" x14ac:dyDescent="0.2"/>
    <row r="1198" ht="15.75" customHeight="1" x14ac:dyDescent="0.2"/>
    <row r="1199" ht="15.75" customHeight="1" x14ac:dyDescent="0.2"/>
    <row r="1200" ht="15.75" customHeight="1" x14ac:dyDescent="0.2"/>
    <row r="1201" ht="15.75" customHeight="1" x14ac:dyDescent="0.2"/>
    <row r="1202" ht="15.75" customHeight="1" x14ac:dyDescent="0.2"/>
    <row r="1203" ht="15.75" customHeight="1" x14ac:dyDescent="0.2"/>
    <row r="1204" ht="15.75" customHeight="1" x14ac:dyDescent="0.2"/>
    <row r="1205" ht="15.75" customHeight="1" x14ac:dyDescent="0.2"/>
    <row r="1206" ht="15.75" customHeight="1" x14ac:dyDescent="0.2"/>
    <row r="1207" ht="15.75" customHeight="1" x14ac:dyDescent="0.2"/>
    <row r="1208" ht="15.75" customHeight="1" x14ac:dyDescent="0.2"/>
    <row r="1209" ht="15.75" customHeight="1" x14ac:dyDescent="0.2"/>
    <row r="1210" ht="15.75" customHeight="1" x14ac:dyDescent="0.2"/>
    <row r="1211" ht="15.75" customHeight="1" x14ac:dyDescent="0.2"/>
    <row r="1212" ht="15.75" customHeight="1" x14ac:dyDescent="0.2"/>
    <row r="1213" ht="15.75" customHeight="1" x14ac:dyDescent="0.2"/>
    <row r="1214" ht="15.75" customHeight="1" x14ac:dyDescent="0.2"/>
    <row r="1215" ht="15.75" customHeight="1" x14ac:dyDescent="0.2"/>
    <row r="1216" ht="15.75" customHeight="1" x14ac:dyDescent="0.2"/>
    <row r="1217" ht="15.75" customHeight="1" x14ac:dyDescent="0.2"/>
    <row r="1218" ht="15.75" customHeight="1" x14ac:dyDescent="0.2"/>
    <row r="1219" ht="15.75" customHeight="1" x14ac:dyDescent="0.2"/>
    <row r="1220" ht="15.75" customHeight="1" x14ac:dyDescent="0.2"/>
    <row r="1221" ht="15.75" customHeight="1" x14ac:dyDescent="0.2"/>
    <row r="1222" ht="15.75" customHeight="1" x14ac:dyDescent="0.2"/>
    <row r="1223" ht="15.75" customHeight="1" x14ac:dyDescent="0.2"/>
    <row r="1224" ht="15.75" customHeight="1" x14ac:dyDescent="0.2"/>
    <row r="1225" ht="15.75" customHeight="1" x14ac:dyDescent="0.2"/>
    <row r="1226" ht="15.75" customHeight="1" x14ac:dyDescent="0.2"/>
    <row r="1227" ht="15.75" customHeight="1" x14ac:dyDescent="0.2"/>
    <row r="1228" ht="15.75" customHeight="1" x14ac:dyDescent="0.2"/>
    <row r="1229" ht="15.75" customHeight="1" x14ac:dyDescent="0.2"/>
    <row r="1230" ht="15.75" customHeight="1" x14ac:dyDescent="0.2"/>
    <row r="1231" ht="15.75" customHeight="1" x14ac:dyDescent="0.2"/>
    <row r="1232" ht="15.75" customHeight="1" x14ac:dyDescent="0.2"/>
    <row r="1233" ht="15.75" customHeight="1" x14ac:dyDescent="0.2"/>
    <row r="1234" ht="15.75" customHeight="1" x14ac:dyDescent="0.2"/>
    <row r="1235" ht="15.75" customHeight="1" x14ac:dyDescent="0.2"/>
    <row r="1236" ht="15.75" customHeight="1" x14ac:dyDescent="0.2"/>
    <row r="1237" ht="15.75" customHeight="1" x14ac:dyDescent="0.2"/>
    <row r="1238" ht="15.75" customHeight="1" x14ac:dyDescent="0.2"/>
    <row r="1239" ht="15.75" customHeight="1" x14ac:dyDescent="0.2"/>
    <row r="1240" ht="15.75" customHeight="1" x14ac:dyDescent="0.2"/>
    <row r="1241" ht="15.75" customHeight="1" x14ac:dyDescent="0.2"/>
    <row r="1242" ht="15.75" customHeight="1" x14ac:dyDescent="0.2"/>
    <row r="1243" ht="15.75" customHeight="1" x14ac:dyDescent="0.2"/>
    <row r="1244" ht="15.75" customHeight="1" x14ac:dyDescent="0.2"/>
    <row r="1245" ht="15.75" customHeight="1" x14ac:dyDescent="0.2"/>
    <row r="1246" ht="15.75" customHeight="1" x14ac:dyDescent="0.2"/>
    <row r="1247" ht="15.75" customHeight="1" x14ac:dyDescent="0.2"/>
    <row r="1248" ht="15.75" customHeight="1" x14ac:dyDescent="0.2"/>
    <row r="1249" ht="15.75" customHeight="1" x14ac:dyDescent="0.2"/>
    <row r="1250" ht="15.75" customHeight="1" x14ac:dyDescent="0.2"/>
    <row r="1251" ht="15.75" customHeight="1" x14ac:dyDescent="0.2"/>
    <row r="1252" ht="15.75" customHeight="1" x14ac:dyDescent="0.2"/>
    <row r="1253" ht="15.75" customHeight="1" x14ac:dyDescent="0.2"/>
    <row r="1254" ht="15.75" customHeight="1" x14ac:dyDescent="0.2"/>
    <row r="1255" ht="15.75" customHeight="1" x14ac:dyDescent="0.2"/>
    <row r="1256" ht="15.75" customHeight="1" x14ac:dyDescent="0.2"/>
    <row r="1257" ht="15.75" customHeight="1" x14ac:dyDescent="0.2"/>
    <row r="1258" ht="15.75" customHeight="1" x14ac:dyDescent="0.2"/>
    <row r="1259" ht="15.75" customHeight="1" x14ac:dyDescent="0.2"/>
    <row r="1260" ht="15.75" customHeight="1" x14ac:dyDescent="0.2"/>
    <row r="1261" ht="15.75" customHeight="1" x14ac:dyDescent="0.2"/>
    <row r="1262" ht="15.75" customHeight="1" x14ac:dyDescent="0.2"/>
    <row r="1263" ht="15.75" customHeight="1" x14ac:dyDescent="0.2"/>
    <row r="1264" ht="15.75" customHeight="1" x14ac:dyDescent="0.2"/>
    <row r="1265" ht="15.75" customHeight="1" x14ac:dyDescent="0.2"/>
    <row r="1266" ht="15.75" customHeight="1" x14ac:dyDescent="0.2"/>
    <row r="1267" ht="15.75" customHeight="1" x14ac:dyDescent="0.2"/>
    <row r="1268" ht="15.75" customHeight="1" x14ac:dyDescent="0.2"/>
    <row r="1269" ht="15.75" customHeight="1" x14ac:dyDescent="0.2"/>
    <row r="1270" ht="15.75" customHeight="1" x14ac:dyDescent="0.2"/>
    <row r="1271" ht="15.75" customHeight="1" x14ac:dyDescent="0.2"/>
    <row r="1272" ht="15.75" customHeight="1" x14ac:dyDescent="0.2"/>
    <row r="1273" ht="15.75" customHeight="1" x14ac:dyDescent="0.2"/>
    <row r="1274" ht="15.75" customHeight="1" x14ac:dyDescent="0.2"/>
    <row r="1275" ht="15.75" customHeight="1" x14ac:dyDescent="0.2"/>
    <row r="1276" ht="15.75" customHeight="1" x14ac:dyDescent="0.2"/>
    <row r="1277" ht="15.75" customHeight="1" x14ac:dyDescent="0.2"/>
    <row r="1278" ht="15.75" customHeight="1" x14ac:dyDescent="0.2"/>
    <row r="1279" ht="15.75" customHeight="1" x14ac:dyDescent="0.2"/>
    <row r="1280" ht="15.75" customHeight="1" x14ac:dyDescent="0.2"/>
    <row r="1281" ht="15.75" customHeight="1" x14ac:dyDescent="0.2"/>
    <row r="1282" ht="15.75" customHeight="1" x14ac:dyDescent="0.2"/>
    <row r="1283" ht="15.75" customHeight="1" x14ac:dyDescent="0.2"/>
    <row r="1284" ht="15.75" customHeight="1" x14ac:dyDescent="0.2"/>
    <row r="1285" ht="15.75" customHeight="1" x14ac:dyDescent="0.2"/>
    <row r="1286" ht="15.75" customHeight="1" x14ac:dyDescent="0.2"/>
    <row r="1287" ht="15.75" customHeight="1" x14ac:dyDescent="0.2"/>
    <row r="1288" ht="15.75" customHeight="1" x14ac:dyDescent="0.2"/>
    <row r="1289" ht="15.75" customHeight="1" x14ac:dyDescent="0.2"/>
    <row r="1290" ht="15.75" customHeight="1" x14ac:dyDescent="0.2"/>
    <row r="1291" ht="15.75" customHeight="1" x14ac:dyDescent="0.2"/>
    <row r="1292" ht="15.75" customHeight="1" x14ac:dyDescent="0.2"/>
    <row r="1293" ht="15.75" customHeight="1" x14ac:dyDescent="0.2"/>
    <row r="1294" ht="15.75" customHeight="1" x14ac:dyDescent="0.2"/>
    <row r="1295" ht="15.75" customHeight="1" x14ac:dyDescent="0.2"/>
    <row r="1296" ht="15.75" customHeight="1" x14ac:dyDescent="0.2"/>
    <row r="1297" ht="15.75" customHeight="1" x14ac:dyDescent="0.2"/>
    <row r="1298" ht="15.75" customHeight="1" x14ac:dyDescent="0.2"/>
    <row r="1299" ht="15.75" customHeight="1" x14ac:dyDescent="0.2"/>
    <row r="1300" ht="15.75" customHeight="1" x14ac:dyDescent="0.2"/>
    <row r="1301" ht="15.75" customHeight="1" x14ac:dyDescent="0.2"/>
    <row r="1302" ht="15.75" customHeight="1" x14ac:dyDescent="0.2"/>
    <row r="1303" ht="15.75" customHeight="1" x14ac:dyDescent="0.2"/>
    <row r="1304" ht="15.75" customHeight="1" x14ac:dyDescent="0.2"/>
    <row r="1305" ht="15.75" customHeight="1" x14ac:dyDescent="0.2"/>
    <row r="1306" ht="15.75" customHeight="1" x14ac:dyDescent="0.2"/>
    <row r="1307" ht="15.75" customHeight="1" x14ac:dyDescent="0.2"/>
    <row r="1308" ht="15.75" customHeight="1" x14ac:dyDescent="0.2"/>
    <row r="1309" ht="15.75" customHeight="1" x14ac:dyDescent="0.2"/>
    <row r="1310" ht="15.75" customHeight="1" x14ac:dyDescent="0.2"/>
    <row r="1311" ht="15.75" customHeight="1" x14ac:dyDescent="0.2"/>
    <row r="1312" ht="15.75" customHeight="1" x14ac:dyDescent="0.2"/>
    <row r="1313" ht="15.75" customHeight="1" x14ac:dyDescent="0.2"/>
    <row r="1314" ht="15.75" customHeight="1" x14ac:dyDescent="0.2"/>
    <row r="1315" ht="15.75" customHeight="1" x14ac:dyDescent="0.2"/>
    <row r="1316" ht="15.75" customHeight="1" x14ac:dyDescent="0.2"/>
    <row r="1317" ht="15.75" customHeight="1" x14ac:dyDescent="0.2"/>
    <row r="1318" ht="15.75" customHeight="1" x14ac:dyDescent="0.2"/>
    <row r="1319" ht="15.75" customHeight="1" x14ac:dyDescent="0.2"/>
    <row r="1320" ht="15.75" customHeight="1" x14ac:dyDescent="0.2"/>
    <row r="1321" ht="15.75" customHeight="1" x14ac:dyDescent="0.2"/>
    <row r="1322" ht="15.75" customHeight="1" x14ac:dyDescent="0.2"/>
    <row r="1323" ht="15.75" customHeight="1" x14ac:dyDescent="0.2"/>
    <row r="1324" ht="15.75" customHeight="1" x14ac:dyDescent="0.2"/>
    <row r="1325" ht="15.75" customHeight="1" x14ac:dyDescent="0.2"/>
    <row r="1326" ht="15.75" customHeight="1" x14ac:dyDescent="0.2"/>
    <row r="1327" ht="15.75" customHeight="1" x14ac:dyDescent="0.2"/>
    <row r="1328" ht="15.75" customHeight="1" x14ac:dyDescent="0.2"/>
    <row r="1329" ht="15.75" customHeight="1" x14ac:dyDescent="0.2"/>
    <row r="1330" ht="15.75" customHeight="1" x14ac:dyDescent="0.2"/>
    <row r="1331" ht="15.75" customHeight="1" x14ac:dyDescent="0.2"/>
    <row r="1332" ht="15.75" customHeight="1" x14ac:dyDescent="0.2"/>
    <row r="1333" ht="15.75" customHeight="1" x14ac:dyDescent="0.2"/>
    <row r="1334" ht="15.75" customHeight="1" x14ac:dyDescent="0.2"/>
    <row r="1335" ht="15.75" customHeight="1" x14ac:dyDescent="0.2"/>
    <row r="1336" ht="15.75" customHeight="1" x14ac:dyDescent="0.2"/>
    <row r="1337" ht="15.75" customHeight="1" x14ac:dyDescent="0.2"/>
    <row r="1338" ht="15.75" customHeight="1" x14ac:dyDescent="0.2"/>
    <row r="1339" ht="15.75" customHeight="1" x14ac:dyDescent="0.2"/>
    <row r="1340" ht="15.75" customHeight="1" x14ac:dyDescent="0.2"/>
    <row r="1341" ht="15.75" customHeight="1" x14ac:dyDescent="0.2"/>
    <row r="1342" ht="15.75" customHeight="1" x14ac:dyDescent="0.2"/>
    <row r="1343" ht="15.75" customHeight="1" x14ac:dyDescent="0.2"/>
    <row r="1344" ht="15.75" customHeight="1" x14ac:dyDescent="0.2"/>
    <row r="1345" ht="15.75" customHeight="1" x14ac:dyDescent="0.2"/>
    <row r="1346" ht="15.75" customHeight="1" x14ac:dyDescent="0.2"/>
    <row r="1347" ht="15.75" customHeight="1" x14ac:dyDescent="0.2"/>
    <row r="1348" ht="15.75" customHeight="1" x14ac:dyDescent="0.2"/>
    <row r="1349" ht="15.75" customHeight="1" x14ac:dyDescent="0.2"/>
    <row r="1350" ht="15.75" customHeight="1" x14ac:dyDescent="0.2"/>
    <row r="1351" ht="15.75" customHeight="1" x14ac:dyDescent="0.2"/>
    <row r="1352" ht="15.75" customHeight="1" x14ac:dyDescent="0.2"/>
    <row r="1353" ht="15.75" customHeight="1" x14ac:dyDescent="0.2"/>
    <row r="1354" ht="15.75" customHeight="1" x14ac:dyDescent="0.2"/>
    <row r="1355" ht="15.75" customHeight="1" x14ac:dyDescent="0.2"/>
    <row r="1356" ht="15.75" customHeight="1" x14ac:dyDescent="0.2"/>
    <row r="1357" ht="15.75" customHeight="1" x14ac:dyDescent="0.2"/>
    <row r="1358" ht="15.75" customHeight="1" x14ac:dyDescent="0.2"/>
    <row r="1359" ht="15.75" customHeight="1" x14ac:dyDescent="0.2"/>
    <row r="1360" ht="15.75" customHeight="1" x14ac:dyDescent="0.2"/>
    <row r="1361" ht="15.75" customHeight="1" x14ac:dyDescent="0.2"/>
    <row r="1362" ht="15.75" customHeight="1" x14ac:dyDescent="0.2"/>
    <row r="1363" ht="15.75" customHeight="1" x14ac:dyDescent="0.2"/>
    <row r="1364" ht="15.75" customHeight="1" x14ac:dyDescent="0.2"/>
    <row r="1365" ht="15.75" customHeight="1" x14ac:dyDescent="0.2"/>
    <row r="1366" ht="15.75" customHeight="1" x14ac:dyDescent="0.2"/>
    <row r="1367" ht="15.75" customHeight="1" x14ac:dyDescent="0.2"/>
    <row r="1368" ht="15.75" customHeight="1" x14ac:dyDescent="0.2"/>
    <row r="1369" ht="15.75" customHeight="1" x14ac:dyDescent="0.2"/>
    <row r="1370" ht="15.75" customHeight="1" x14ac:dyDescent="0.2"/>
    <row r="1371" ht="15.75" customHeight="1" x14ac:dyDescent="0.2"/>
    <row r="1372" ht="15.75" customHeight="1" x14ac:dyDescent="0.2"/>
    <row r="1373" ht="15.75" customHeight="1" x14ac:dyDescent="0.2"/>
    <row r="1374" ht="15.75" customHeight="1" x14ac:dyDescent="0.2"/>
    <row r="1375" ht="15.75" customHeight="1" x14ac:dyDescent="0.2"/>
    <row r="1376" ht="15.75" customHeight="1" x14ac:dyDescent="0.2"/>
    <row r="1377" ht="15.75" customHeight="1" x14ac:dyDescent="0.2"/>
    <row r="1378" ht="15.75" customHeight="1" x14ac:dyDescent="0.2"/>
    <row r="1379" ht="15.75" customHeight="1" x14ac:dyDescent="0.2"/>
    <row r="1380" ht="15.75" customHeight="1" x14ac:dyDescent="0.2"/>
    <row r="1381" ht="15.75" customHeight="1" x14ac:dyDescent="0.2"/>
    <row r="1382" ht="15.75" customHeight="1" x14ac:dyDescent="0.2"/>
    <row r="1383" ht="15.75" customHeight="1" x14ac:dyDescent="0.2"/>
    <row r="1384" ht="15.75" customHeight="1" x14ac:dyDescent="0.2"/>
    <row r="1385" ht="15.75" customHeight="1" x14ac:dyDescent="0.2"/>
    <row r="1386" ht="15.75" customHeight="1" x14ac:dyDescent="0.2"/>
    <row r="1387" ht="15.75" customHeight="1" x14ac:dyDescent="0.2"/>
    <row r="1388" ht="15.75" customHeight="1" x14ac:dyDescent="0.2"/>
    <row r="1389" ht="15.75" customHeight="1" x14ac:dyDescent="0.2"/>
    <row r="1390" ht="15.75" customHeight="1" x14ac:dyDescent="0.2"/>
    <row r="1391" ht="15.75" customHeight="1" x14ac:dyDescent="0.2"/>
    <row r="1392" ht="15.75" customHeight="1" x14ac:dyDescent="0.2"/>
    <row r="1393" ht="15.75" customHeight="1" x14ac:dyDescent="0.2"/>
    <row r="1394" ht="15.75" customHeight="1" x14ac:dyDescent="0.2"/>
    <row r="1395" ht="15.75" customHeight="1" x14ac:dyDescent="0.2"/>
    <row r="1396" ht="15.75" customHeight="1" x14ac:dyDescent="0.2"/>
    <row r="1397" ht="15.75" customHeight="1" x14ac:dyDescent="0.2"/>
    <row r="1398" ht="15.75" customHeight="1" x14ac:dyDescent="0.2"/>
    <row r="1399" ht="15.75" customHeight="1" x14ac:dyDescent="0.2"/>
    <row r="1400" ht="15.75" customHeight="1" x14ac:dyDescent="0.2"/>
    <row r="1401" ht="15.75" customHeight="1" x14ac:dyDescent="0.2"/>
    <row r="1402" ht="15.75" customHeight="1" x14ac:dyDescent="0.2"/>
  </sheetData>
  <mergeCells count="2">
    <mergeCell ref="A6:B6"/>
    <mergeCell ref="A4:B4"/>
  </mergeCells>
  <printOptions horizontalCentered="1" verticalCentered="1"/>
  <pageMargins left="0.59055118110236227" right="0.59055118110236227" top="0.19685039370078741" bottom="0.19685039370078741" header="0" footer="0"/>
  <pageSetup scale="20"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7C0"/>
    <pageSetUpPr fitToPage="1"/>
  </sheetPr>
  <dimension ref="A1:AE1270"/>
  <sheetViews>
    <sheetView showGridLines="0" zoomScaleSheetLayoutView="83" workbookViewId="0">
      <pane ySplit="3" topLeftCell="A4" activePane="bottomLeft" state="frozen"/>
      <selection pane="bottomLeft" activeCell="A4" sqref="A4"/>
    </sheetView>
  </sheetViews>
  <sheetFormatPr baseColWidth="10" defaultColWidth="6.42578125" defaultRowHeight="15" x14ac:dyDescent="0.25"/>
  <cols>
    <col min="1" max="1" width="7.140625" style="169" customWidth="1"/>
    <col min="2" max="2" width="26.5703125" style="169" customWidth="1"/>
    <col min="3" max="12" width="12.7109375" style="169" customWidth="1"/>
    <col min="13" max="13" width="11.28515625" style="169" customWidth="1"/>
    <col min="14" max="14" width="17" style="169" bestFit="1" customWidth="1"/>
    <col min="15" max="18" width="6.42578125" style="169"/>
    <col min="19" max="19" width="6.42578125" style="169" customWidth="1"/>
    <col min="20" max="16384" width="6.42578125" style="169"/>
  </cols>
  <sheetData>
    <row r="1" spans="1:14" ht="15.75" customHeight="1" x14ac:dyDescent="0.25">
      <c r="A1" s="174" t="s">
        <v>1158</v>
      </c>
      <c r="N1" s="174" t="s">
        <v>1060</v>
      </c>
    </row>
    <row r="2" spans="1:14" ht="15.75" customHeight="1" thickBot="1" x14ac:dyDescent="0.3">
      <c r="A2" s="175" t="s">
        <v>785</v>
      </c>
    </row>
    <row r="3" spans="1:14" ht="18.75" customHeight="1" thickBot="1" x14ac:dyDescent="0.3">
      <c r="A3" s="378" t="s">
        <v>657</v>
      </c>
      <c r="B3" s="378"/>
      <c r="C3" s="194">
        <v>2001</v>
      </c>
      <c r="D3" s="194">
        <v>2002</v>
      </c>
      <c r="E3" s="194">
        <v>2003</v>
      </c>
      <c r="F3" s="194">
        <v>2004</v>
      </c>
      <c r="G3" s="194">
        <v>2005</v>
      </c>
      <c r="H3" s="194">
        <v>2006</v>
      </c>
      <c r="I3" s="194">
        <v>2007</v>
      </c>
      <c r="J3" s="194">
        <v>2008</v>
      </c>
      <c r="K3" s="194">
        <v>2009</v>
      </c>
      <c r="L3" s="194">
        <v>2010</v>
      </c>
      <c r="M3" s="194">
        <v>2011</v>
      </c>
      <c r="N3" s="194" t="s">
        <v>1140</v>
      </c>
    </row>
    <row r="4" spans="1:14" ht="6.75" customHeight="1" x14ac:dyDescent="0.25">
      <c r="B4" s="315"/>
      <c r="C4" s="316"/>
      <c r="D4" s="316"/>
      <c r="E4" s="316"/>
      <c r="F4" s="316"/>
      <c r="G4" s="316"/>
      <c r="H4" s="316"/>
      <c r="I4" s="316"/>
      <c r="J4" s="316"/>
      <c r="K4" s="316"/>
      <c r="L4" s="316"/>
    </row>
    <row r="5" spans="1:14" ht="15.75" customHeight="1" x14ac:dyDescent="0.25">
      <c r="A5" s="392" t="s">
        <v>1064</v>
      </c>
      <c r="B5" s="392"/>
      <c r="C5" s="317">
        <v>99.85</v>
      </c>
      <c r="D5" s="317">
        <v>158.78199999999998</v>
      </c>
      <c r="E5" s="317">
        <v>147.95000000000002</v>
      </c>
      <c r="F5" s="317">
        <v>407.84200000000004</v>
      </c>
      <c r="G5" s="317">
        <v>810.32900000000006</v>
      </c>
      <c r="H5" s="317">
        <v>961.18499999999995</v>
      </c>
      <c r="I5" s="317">
        <v>1322.875</v>
      </c>
      <c r="J5" s="317">
        <v>1705.7720000000002</v>
      </c>
      <c r="K5" s="317">
        <v>1961.0350000000001</v>
      </c>
      <c r="L5" s="317">
        <v>2468.3919999999998</v>
      </c>
      <c r="M5" s="318">
        <v>2916.6739999999991</v>
      </c>
      <c r="N5" s="318">
        <v>3742.2</v>
      </c>
    </row>
    <row r="6" spans="1:14" ht="7.5" customHeight="1" x14ac:dyDescent="0.25">
      <c r="B6" s="319"/>
      <c r="C6" s="318"/>
      <c r="D6" s="318"/>
      <c r="E6" s="318"/>
      <c r="F6" s="318"/>
      <c r="G6" s="318"/>
      <c r="H6" s="318"/>
      <c r="I6" s="318"/>
      <c r="J6" s="318"/>
      <c r="K6" s="318"/>
      <c r="L6" s="318"/>
      <c r="M6" s="318"/>
      <c r="N6" s="318"/>
    </row>
    <row r="7" spans="1:14" ht="15.75" customHeight="1" x14ac:dyDescent="0.25">
      <c r="A7" s="298" t="s">
        <v>1024</v>
      </c>
      <c r="B7" s="196" t="s">
        <v>796</v>
      </c>
      <c r="C7" s="320">
        <f>SUM(C8:C19)</f>
        <v>6.6239999999999997</v>
      </c>
      <c r="D7" s="320">
        <f>SUM(D8:D19)</f>
        <v>12.100000000000001</v>
      </c>
      <c r="E7" s="320">
        <f t="shared" ref="E7:N7" si="0">SUM(E8:E19)</f>
        <v>10.332000000000001</v>
      </c>
      <c r="F7" s="320">
        <f>SUM(F8:F19)</f>
        <v>29.887</v>
      </c>
      <c r="G7" s="320">
        <f t="shared" si="0"/>
        <v>56.792999999999999</v>
      </c>
      <c r="H7" s="320">
        <f t="shared" si="0"/>
        <v>66.061999999999998</v>
      </c>
      <c r="I7" s="320">
        <f t="shared" si="0"/>
        <v>79.534999999999997</v>
      </c>
      <c r="J7" s="320">
        <f t="shared" si="0"/>
        <v>106.883</v>
      </c>
      <c r="K7" s="320">
        <f t="shared" si="0"/>
        <v>126.21999999999998</v>
      </c>
      <c r="L7" s="320">
        <f t="shared" si="0"/>
        <v>160.05800000000002</v>
      </c>
      <c r="M7" s="320">
        <f t="shared" si="0"/>
        <v>190.1</v>
      </c>
      <c r="N7" s="320">
        <f t="shared" si="0"/>
        <v>250.89999999999998</v>
      </c>
    </row>
    <row r="8" spans="1:14" ht="15.75" customHeight="1" x14ac:dyDescent="0.25">
      <c r="A8" s="321">
        <v>1</v>
      </c>
      <c r="B8" s="176" t="s">
        <v>797</v>
      </c>
      <c r="C8" s="322">
        <v>0.85899999999999999</v>
      </c>
      <c r="D8" s="322">
        <v>1</v>
      </c>
      <c r="E8" s="322">
        <v>0.88800000000000001</v>
      </c>
      <c r="F8" s="322">
        <v>5.2670000000000003</v>
      </c>
      <c r="G8" s="322">
        <v>9.2370000000000001</v>
      </c>
      <c r="H8" s="322">
        <v>11.125</v>
      </c>
      <c r="I8" s="322">
        <v>9.1170000000000009</v>
      </c>
      <c r="J8" s="322">
        <v>10.669</v>
      </c>
      <c r="K8" s="322">
        <v>14.494999999999999</v>
      </c>
      <c r="L8" s="322">
        <v>17.332999999999998</v>
      </c>
      <c r="M8" s="322">
        <v>21.024999999999999</v>
      </c>
      <c r="N8" s="322">
        <v>30.8</v>
      </c>
    </row>
    <row r="9" spans="1:14" ht="15.75" customHeight="1" x14ac:dyDescent="0.25">
      <c r="A9" s="321">
        <v>2</v>
      </c>
      <c r="B9" s="176" t="s">
        <v>798</v>
      </c>
      <c r="C9" s="322">
        <v>0.32</v>
      </c>
      <c r="D9" s="322">
        <v>0.7</v>
      </c>
      <c r="E9" s="322">
        <v>0.55800000000000005</v>
      </c>
      <c r="F9" s="322">
        <v>2.4119999999999999</v>
      </c>
      <c r="G9" s="322">
        <v>4.766</v>
      </c>
      <c r="H9" s="322">
        <v>5.907</v>
      </c>
      <c r="I9" s="322">
        <v>7.72</v>
      </c>
      <c r="J9" s="322">
        <v>8.9700000000000006</v>
      </c>
      <c r="K9" s="322">
        <v>10.01</v>
      </c>
      <c r="L9" s="322">
        <v>12.787000000000001</v>
      </c>
      <c r="M9" s="322">
        <v>14.766999999999999</v>
      </c>
      <c r="N9" s="322">
        <v>17.5</v>
      </c>
    </row>
    <row r="10" spans="1:14" ht="15.75" customHeight="1" x14ac:dyDescent="0.25">
      <c r="A10" s="321">
        <v>3</v>
      </c>
      <c r="B10" s="176" t="s">
        <v>799</v>
      </c>
      <c r="C10" s="322">
        <v>0.999</v>
      </c>
      <c r="D10" s="322">
        <v>1.5</v>
      </c>
      <c r="E10" s="322">
        <v>1.2450000000000001</v>
      </c>
      <c r="F10" s="322">
        <v>3.0990000000000002</v>
      </c>
      <c r="G10" s="322">
        <v>5.49</v>
      </c>
      <c r="H10" s="322">
        <v>6.4020000000000001</v>
      </c>
      <c r="I10" s="322">
        <v>11.132999999999999</v>
      </c>
      <c r="J10" s="322">
        <v>12.645</v>
      </c>
      <c r="K10" s="322">
        <v>14.741</v>
      </c>
      <c r="L10" s="322">
        <v>18.619</v>
      </c>
      <c r="M10" s="322">
        <v>21.173999999999999</v>
      </c>
      <c r="N10" s="322">
        <v>25.7</v>
      </c>
    </row>
    <row r="11" spans="1:14" ht="15.75" customHeight="1" x14ac:dyDescent="0.25">
      <c r="A11" s="321">
        <v>4</v>
      </c>
      <c r="B11" s="176" t="s">
        <v>800</v>
      </c>
      <c r="C11" s="322">
        <v>0.40300000000000002</v>
      </c>
      <c r="D11" s="322">
        <v>1.1000000000000001</v>
      </c>
      <c r="E11" s="322">
        <v>0.94699999999999995</v>
      </c>
      <c r="F11" s="322">
        <v>2.0449999999999999</v>
      </c>
      <c r="G11" s="322">
        <v>3.41</v>
      </c>
      <c r="H11" s="322">
        <v>3.823</v>
      </c>
      <c r="I11" s="322">
        <v>4.7069999999999999</v>
      </c>
      <c r="J11" s="322">
        <v>7.383</v>
      </c>
      <c r="K11" s="322">
        <v>10.558999999999999</v>
      </c>
      <c r="L11" s="322">
        <v>13.862</v>
      </c>
      <c r="M11" s="322">
        <v>15.827</v>
      </c>
      <c r="N11" s="322">
        <v>20.3</v>
      </c>
    </row>
    <row r="12" spans="1:14" ht="15.75" customHeight="1" x14ac:dyDescent="0.25">
      <c r="A12" s="321">
        <v>5</v>
      </c>
      <c r="B12" s="176" t="s">
        <v>801</v>
      </c>
      <c r="C12" s="322">
        <v>0.42699999999999999</v>
      </c>
      <c r="D12" s="322">
        <v>0.9</v>
      </c>
      <c r="E12" s="322">
        <v>0.755</v>
      </c>
      <c r="F12" s="322">
        <v>2.0649999999999999</v>
      </c>
      <c r="G12" s="322">
        <v>3.1659999999999999</v>
      </c>
      <c r="H12" s="322">
        <v>3.4670000000000001</v>
      </c>
      <c r="I12" s="322">
        <v>5.8940000000000001</v>
      </c>
      <c r="J12" s="322">
        <v>7.5730000000000004</v>
      </c>
      <c r="K12" s="322">
        <v>8.609</v>
      </c>
      <c r="L12" s="322">
        <v>10.034000000000001</v>
      </c>
      <c r="M12" s="322">
        <v>12.722</v>
      </c>
      <c r="N12" s="322">
        <v>16</v>
      </c>
    </row>
    <row r="13" spans="1:14" ht="15.75" customHeight="1" x14ac:dyDescent="0.25">
      <c r="A13" s="321">
        <v>6</v>
      </c>
      <c r="B13" s="176" t="s">
        <v>802</v>
      </c>
      <c r="C13" s="322">
        <v>0.42699999999999999</v>
      </c>
      <c r="D13" s="322">
        <v>1.1000000000000001</v>
      </c>
      <c r="E13" s="322">
        <v>0.93400000000000005</v>
      </c>
      <c r="F13" s="322">
        <v>1.97</v>
      </c>
      <c r="G13" s="322">
        <v>3.8340000000000001</v>
      </c>
      <c r="H13" s="322">
        <v>3.7440000000000002</v>
      </c>
      <c r="I13" s="322">
        <v>4.8579999999999997</v>
      </c>
      <c r="J13" s="322">
        <v>6.9580000000000002</v>
      </c>
      <c r="K13" s="322">
        <v>8.09</v>
      </c>
      <c r="L13" s="322">
        <v>10.452</v>
      </c>
      <c r="M13" s="322">
        <v>12.433999999999999</v>
      </c>
      <c r="N13" s="322">
        <v>16.2</v>
      </c>
    </row>
    <row r="14" spans="1:14" ht="15.75" customHeight="1" x14ac:dyDescent="0.25">
      <c r="A14" s="321">
        <v>7</v>
      </c>
      <c r="B14" s="176" t="s">
        <v>803</v>
      </c>
      <c r="C14" s="322">
        <v>0.34799999999999998</v>
      </c>
      <c r="D14" s="322">
        <v>0.7</v>
      </c>
      <c r="E14" s="322">
        <v>0.622</v>
      </c>
      <c r="F14" s="322">
        <v>1.633</v>
      </c>
      <c r="G14" s="322">
        <v>3.3839999999999999</v>
      </c>
      <c r="H14" s="322">
        <v>3.8530000000000002</v>
      </c>
      <c r="I14" s="322">
        <v>3.7850000000000001</v>
      </c>
      <c r="J14" s="322">
        <v>5.9509999999999996</v>
      </c>
      <c r="K14" s="322">
        <v>7.3319999999999999</v>
      </c>
      <c r="L14" s="322">
        <v>10.351000000000001</v>
      </c>
      <c r="M14" s="322">
        <v>11.815</v>
      </c>
      <c r="N14" s="322">
        <v>16.600000000000001</v>
      </c>
    </row>
    <row r="15" spans="1:14" ht="15.75" customHeight="1" x14ac:dyDescent="0.25">
      <c r="A15" s="321">
        <v>8</v>
      </c>
      <c r="B15" s="176" t="s">
        <v>804</v>
      </c>
      <c r="C15" s="322">
        <v>0.309</v>
      </c>
      <c r="D15" s="322">
        <v>0.8</v>
      </c>
      <c r="E15" s="322">
        <v>0.68200000000000005</v>
      </c>
      <c r="F15" s="322">
        <v>1.633</v>
      </c>
      <c r="G15" s="322">
        <v>3.391</v>
      </c>
      <c r="H15" s="322">
        <v>4.3150000000000004</v>
      </c>
      <c r="I15" s="322">
        <v>5.4130000000000003</v>
      </c>
      <c r="J15" s="322">
        <v>6.8250000000000002</v>
      </c>
      <c r="K15" s="322">
        <v>7.4139999999999997</v>
      </c>
      <c r="L15" s="322">
        <v>9.8559999999999999</v>
      </c>
      <c r="M15" s="322">
        <v>11.23</v>
      </c>
      <c r="N15" s="322">
        <v>17.2</v>
      </c>
    </row>
    <row r="16" spans="1:14" ht="15.75" customHeight="1" x14ac:dyDescent="0.25">
      <c r="A16" s="321">
        <v>9</v>
      </c>
      <c r="B16" s="176" t="s">
        <v>805</v>
      </c>
      <c r="C16" s="322">
        <v>0.80600000000000005</v>
      </c>
      <c r="D16" s="322">
        <v>0.9</v>
      </c>
      <c r="E16" s="322">
        <v>0.80500000000000005</v>
      </c>
      <c r="F16" s="322">
        <v>1.7569999999999999</v>
      </c>
      <c r="G16" s="322">
        <v>4.2</v>
      </c>
      <c r="H16" s="322">
        <v>5.2</v>
      </c>
      <c r="I16" s="322">
        <v>5.827</v>
      </c>
      <c r="J16" s="322">
        <v>12.972</v>
      </c>
      <c r="K16" s="322">
        <v>16.484000000000002</v>
      </c>
      <c r="L16" s="322">
        <v>21.981000000000002</v>
      </c>
      <c r="M16" s="322">
        <v>27.052</v>
      </c>
      <c r="N16" s="322">
        <v>36.4</v>
      </c>
    </row>
    <row r="17" spans="1:31" ht="15.75" customHeight="1" x14ac:dyDescent="0.25">
      <c r="A17" s="321">
        <v>10</v>
      </c>
      <c r="B17" s="176" t="s">
        <v>806</v>
      </c>
      <c r="C17" s="322">
        <v>0.28299999999999997</v>
      </c>
      <c r="D17" s="322">
        <v>1.3</v>
      </c>
      <c r="E17" s="322">
        <v>1.129</v>
      </c>
      <c r="F17" s="322">
        <v>2.1</v>
      </c>
      <c r="G17" s="322">
        <v>3.5830000000000002</v>
      </c>
      <c r="H17" s="322">
        <v>3.6960000000000002</v>
      </c>
      <c r="I17" s="322">
        <v>5.2670000000000003</v>
      </c>
      <c r="J17" s="322">
        <v>7.4160000000000004</v>
      </c>
      <c r="K17" s="322">
        <v>8.1</v>
      </c>
      <c r="L17" s="322">
        <v>10.323</v>
      </c>
      <c r="M17" s="322">
        <v>12.798</v>
      </c>
      <c r="N17" s="322">
        <v>16.2</v>
      </c>
    </row>
    <row r="18" spans="1:31" ht="15.75" customHeight="1" x14ac:dyDescent="0.25">
      <c r="A18" s="321">
        <v>11</v>
      </c>
      <c r="B18" s="176" t="s">
        <v>807</v>
      </c>
      <c r="C18" s="322">
        <v>0.78400000000000003</v>
      </c>
      <c r="D18" s="322">
        <v>1.1000000000000001</v>
      </c>
      <c r="E18" s="322">
        <v>0.91100000000000003</v>
      </c>
      <c r="F18" s="322">
        <v>3.0169999999999999</v>
      </c>
      <c r="G18" s="322">
        <v>6.3689999999999998</v>
      </c>
      <c r="H18" s="322">
        <v>7.5839999999999996</v>
      </c>
      <c r="I18" s="322">
        <v>10.032999999999999</v>
      </c>
      <c r="J18" s="322">
        <v>11.904999999999999</v>
      </c>
      <c r="K18" s="322">
        <v>12.031000000000001</v>
      </c>
      <c r="L18" s="322">
        <v>14.851000000000001</v>
      </c>
      <c r="M18" s="322">
        <v>17.376000000000001</v>
      </c>
      <c r="N18" s="322">
        <v>22.1</v>
      </c>
    </row>
    <row r="19" spans="1:31" ht="15.75" customHeight="1" x14ac:dyDescent="0.25">
      <c r="A19" s="321">
        <v>12</v>
      </c>
      <c r="B19" s="176" t="s">
        <v>808</v>
      </c>
      <c r="C19" s="322">
        <v>0.65900000000000003</v>
      </c>
      <c r="D19" s="322">
        <v>1</v>
      </c>
      <c r="E19" s="322">
        <v>0.85599999999999998</v>
      </c>
      <c r="F19" s="322">
        <v>2.8889999999999998</v>
      </c>
      <c r="G19" s="322">
        <v>5.9630000000000001</v>
      </c>
      <c r="H19" s="322">
        <v>6.9459999999999997</v>
      </c>
      <c r="I19" s="322">
        <v>5.7809999999999997</v>
      </c>
      <c r="J19" s="322">
        <v>7.6159999999999997</v>
      </c>
      <c r="K19" s="322">
        <v>8.3550000000000004</v>
      </c>
      <c r="L19" s="322">
        <v>9.609</v>
      </c>
      <c r="M19" s="322">
        <v>11.88</v>
      </c>
      <c r="N19" s="322">
        <v>15.9</v>
      </c>
    </row>
    <row r="20" spans="1:31" ht="15.75" customHeight="1" x14ac:dyDescent="0.25">
      <c r="A20" s="298" t="s">
        <v>1025</v>
      </c>
      <c r="B20" s="196" t="s">
        <v>809</v>
      </c>
      <c r="C20" s="320">
        <f>SUM(C21:C28)</f>
        <v>3.9539999999999993</v>
      </c>
      <c r="D20" s="320">
        <f>SUM(D21:D28)</f>
        <v>6.1</v>
      </c>
      <c r="E20" s="320">
        <f t="shared" ref="E20:N20" si="1">SUM(E21:E28)</f>
        <v>5.4559999999999995</v>
      </c>
      <c r="F20" s="320">
        <f>SUM(F21:F28)</f>
        <v>26.187000000000001</v>
      </c>
      <c r="G20" s="320">
        <f t="shared" si="1"/>
        <v>51.446999999999996</v>
      </c>
      <c r="H20" s="320">
        <f t="shared" si="1"/>
        <v>62.161999999999992</v>
      </c>
      <c r="I20" s="320">
        <f t="shared" si="1"/>
        <v>98.441999999999993</v>
      </c>
      <c r="J20" s="320">
        <f t="shared" si="1"/>
        <v>121.77900000000001</v>
      </c>
      <c r="K20" s="320">
        <f t="shared" si="1"/>
        <v>134.75</v>
      </c>
      <c r="L20" s="320">
        <f t="shared" si="1"/>
        <v>167.18600000000001</v>
      </c>
      <c r="M20" s="320">
        <f t="shared" si="1"/>
        <v>192.934</v>
      </c>
      <c r="N20" s="320">
        <f t="shared" si="1"/>
        <v>233.29999999999995</v>
      </c>
    </row>
    <row r="21" spans="1:31" ht="15.75" customHeight="1" x14ac:dyDescent="0.25">
      <c r="A21" s="321">
        <v>13</v>
      </c>
      <c r="B21" s="176" t="s">
        <v>810</v>
      </c>
      <c r="C21" s="322">
        <v>1.0029999999999999</v>
      </c>
      <c r="D21" s="322">
        <v>1.5</v>
      </c>
      <c r="E21" s="322">
        <v>1.288</v>
      </c>
      <c r="F21" s="322">
        <v>5.1820000000000004</v>
      </c>
      <c r="G21" s="322">
        <v>9.3309999999999995</v>
      </c>
      <c r="H21" s="322">
        <v>12.127000000000001</v>
      </c>
      <c r="I21" s="322">
        <v>22.898</v>
      </c>
      <c r="J21" s="322">
        <v>24.074000000000002</v>
      </c>
      <c r="K21" s="322">
        <v>24.763999999999999</v>
      </c>
      <c r="L21" s="322">
        <v>30.475999999999999</v>
      </c>
      <c r="M21" s="322">
        <v>33.976999999999997</v>
      </c>
      <c r="N21" s="322">
        <v>43</v>
      </c>
    </row>
    <row r="22" spans="1:31" ht="15.75" customHeight="1" x14ac:dyDescent="0.25">
      <c r="A22" s="321">
        <v>14</v>
      </c>
      <c r="B22" s="176" t="s">
        <v>811</v>
      </c>
      <c r="C22" s="322">
        <v>0.61199999999999999</v>
      </c>
      <c r="D22" s="322">
        <v>0.8</v>
      </c>
      <c r="E22" s="322">
        <v>0.45100000000000001</v>
      </c>
      <c r="F22" s="322">
        <v>3.3439999999999999</v>
      </c>
      <c r="G22" s="322">
        <v>8.93</v>
      </c>
      <c r="H22" s="322">
        <v>10.218999999999999</v>
      </c>
      <c r="I22" s="322">
        <v>13.010999999999999</v>
      </c>
      <c r="J22" s="322">
        <v>14.412000000000001</v>
      </c>
      <c r="K22" s="322">
        <v>15.127000000000001</v>
      </c>
      <c r="L22" s="322">
        <v>18.09</v>
      </c>
      <c r="M22" s="322">
        <v>21.335999999999999</v>
      </c>
      <c r="N22" s="322">
        <v>26</v>
      </c>
    </row>
    <row r="23" spans="1:31" ht="15.75" customHeight="1" x14ac:dyDescent="0.25">
      <c r="A23" s="321">
        <v>15</v>
      </c>
      <c r="B23" s="176" t="s">
        <v>812</v>
      </c>
      <c r="C23" s="322">
        <v>0.57799999999999996</v>
      </c>
      <c r="D23" s="322">
        <v>1</v>
      </c>
      <c r="E23" s="322">
        <v>0.81299999999999994</v>
      </c>
      <c r="F23" s="322">
        <v>4.3630000000000004</v>
      </c>
      <c r="G23" s="322">
        <v>8.0830000000000002</v>
      </c>
      <c r="H23" s="322">
        <v>9.8049999999999997</v>
      </c>
      <c r="I23" s="322">
        <v>12.401</v>
      </c>
      <c r="J23" s="322">
        <v>14.542</v>
      </c>
      <c r="K23" s="322">
        <v>15.528</v>
      </c>
      <c r="L23" s="322">
        <v>18.071000000000002</v>
      </c>
      <c r="M23" s="322">
        <v>21.260999999999999</v>
      </c>
      <c r="N23" s="322">
        <v>25.4</v>
      </c>
    </row>
    <row r="24" spans="1:31" ht="15.75" customHeight="1" x14ac:dyDescent="0.25">
      <c r="A24" s="321">
        <v>16</v>
      </c>
      <c r="B24" s="176" t="s">
        <v>813</v>
      </c>
      <c r="C24" s="322">
        <v>0.28100000000000003</v>
      </c>
      <c r="D24" s="322">
        <v>0.6</v>
      </c>
      <c r="E24" s="322">
        <v>0.52800000000000002</v>
      </c>
      <c r="F24" s="322">
        <v>2.4849999999999999</v>
      </c>
      <c r="G24" s="322">
        <v>4.516</v>
      </c>
      <c r="H24" s="322">
        <v>5.6929999999999996</v>
      </c>
      <c r="I24" s="322">
        <v>8.5380000000000003</v>
      </c>
      <c r="J24" s="322">
        <v>11.082000000000001</v>
      </c>
      <c r="K24" s="322">
        <v>12.102</v>
      </c>
      <c r="L24" s="322">
        <v>14.91</v>
      </c>
      <c r="M24" s="322">
        <v>17.974</v>
      </c>
      <c r="N24" s="322">
        <v>21.1</v>
      </c>
    </row>
    <row r="25" spans="1:31" ht="15.75" customHeight="1" x14ac:dyDescent="0.25">
      <c r="A25" s="321">
        <v>17</v>
      </c>
      <c r="B25" s="176" t="s">
        <v>814</v>
      </c>
      <c r="C25" s="322">
        <v>0.35199999999999998</v>
      </c>
      <c r="D25" s="322">
        <v>0.7</v>
      </c>
      <c r="E25" s="322">
        <v>0.56899999999999995</v>
      </c>
      <c r="F25" s="322">
        <v>2.5960000000000001</v>
      </c>
      <c r="G25" s="322">
        <v>5.258</v>
      </c>
      <c r="H25" s="322">
        <v>6.2919999999999998</v>
      </c>
      <c r="I25" s="322">
        <v>9.5579999999999998</v>
      </c>
      <c r="J25" s="322">
        <v>11.983000000000001</v>
      </c>
      <c r="K25" s="322">
        <v>13.044</v>
      </c>
      <c r="L25" s="322">
        <v>16.03</v>
      </c>
      <c r="M25" s="322">
        <v>18.774000000000001</v>
      </c>
      <c r="N25" s="322">
        <v>23.1</v>
      </c>
    </row>
    <row r="26" spans="1:31" ht="15.75" customHeight="1" x14ac:dyDescent="0.25">
      <c r="A26" s="321">
        <v>18</v>
      </c>
      <c r="B26" s="176" t="s">
        <v>815</v>
      </c>
      <c r="C26" s="322">
        <v>0.377</v>
      </c>
      <c r="D26" s="322">
        <v>0.6</v>
      </c>
      <c r="E26" s="322">
        <v>0.51</v>
      </c>
      <c r="F26" s="322">
        <v>1.492</v>
      </c>
      <c r="G26" s="322">
        <v>3.01</v>
      </c>
      <c r="H26" s="322">
        <v>3.5950000000000002</v>
      </c>
      <c r="I26" s="322">
        <v>4.9509999999999996</v>
      </c>
      <c r="J26" s="322">
        <v>7.3559999999999999</v>
      </c>
      <c r="K26" s="322">
        <v>9.5790000000000006</v>
      </c>
      <c r="L26" s="322">
        <v>13.896000000000001</v>
      </c>
      <c r="M26" s="322">
        <v>16.006</v>
      </c>
      <c r="N26" s="322">
        <v>19.2</v>
      </c>
    </row>
    <row r="27" spans="1:31" ht="15.75" customHeight="1" x14ac:dyDescent="0.25">
      <c r="A27" s="321">
        <v>19</v>
      </c>
      <c r="B27" s="176" t="s">
        <v>1159</v>
      </c>
      <c r="C27" s="322"/>
      <c r="D27" s="322"/>
      <c r="E27" s="322">
        <v>0.52800000000000002</v>
      </c>
      <c r="F27" s="322">
        <v>3.5760000000000001</v>
      </c>
      <c r="G27" s="322">
        <v>6.1139999999999999</v>
      </c>
      <c r="H27" s="322">
        <v>7.32</v>
      </c>
      <c r="I27" s="322">
        <v>15.866</v>
      </c>
      <c r="J27" s="322">
        <v>17.137</v>
      </c>
      <c r="K27" s="322">
        <v>17.806000000000001</v>
      </c>
      <c r="L27" s="322">
        <v>20.779</v>
      </c>
      <c r="M27" s="322">
        <v>23.803000000000001</v>
      </c>
      <c r="N27" s="322">
        <v>26.7</v>
      </c>
      <c r="O27" s="171"/>
      <c r="P27" s="171"/>
      <c r="Q27" s="171"/>
      <c r="R27" s="171"/>
      <c r="S27" s="171"/>
      <c r="T27" s="171"/>
      <c r="U27" s="171"/>
      <c r="V27" s="171"/>
      <c r="W27" s="171"/>
      <c r="X27" s="171"/>
      <c r="Y27" s="171"/>
      <c r="Z27" s="171"/>
      <c r="AA27" s="171"/>
      <c r="AB27" s="171"/>
      <c r="AC27" s="171"/>
      <c r="AD27" s="171"/>
      <c r="AE27" s="171"/>
    </row>
    <row r="28" spans="1:31" ht="15.75" customHeight="1" x14ac:dyDescent="0.25">
      <c r="A28" s="321">
        <v>20</v>
      </c>
      <c r="B28" s="176" t="s">
        <v>809</v>
      </c>
      <c r="C28" s="322">
        <v>0.751</v>
      </c>
      <c r="D28" s="322">
        <v>0.9</v>
      </c>
      <c r="E28" s="322">
        <v>0.76900000000000002</v>
      </c>
      <c r="F28" s="322">
        <v>3.149</v>
      </c>
      <c r="G28" s="322">
        <v>6.2050000000000001</v>
      </c>
      <c r="H28" s="322">
        <v>7.1109999999999998</v>
      </c>
      <c r="I28" s="322">
        <v>11.218999999999999</v>
      </c>
      <c r="J28" s="322">
        <v>21.193000000000001</v>
      </c>
      <c r="K28" s="322">
        <v>26.8</v>
      </c>
      <c r="L28" s="322">
        <v>34.933999999999997</v>
      </c>
      <c r="M28" s="322">
        <v>39.802999999999997</v>
      </c>
      <c r="N28" s="322">
        <v>48.8</v>
      </c>
    </row>
    <row r="29" spans="1:31" ht="15.75" customHeight="1" x14ac:dyDescent="0.25">
      <c r="A29" s="298" t="s">
        <v>1026</v>
      </c>
      <c r="B29" s="196" t="s">
        <v>817</v>
      </c>
      <c r="C29" s="320">
        <f>SUM(C30:C38)</f>
        <v>5.6740000000000004</v>
      </c>
      <c r="D29" s="320">
        <f t="shared" ref="D29:N29" si="2">SUM(D30:D38)</f>
        <v>9.6</v>
      </c>
      <c r="E29" s="320">
        <f t="shared" si="2"/>
        <v>8.1790000000000003</v>
      </c>
      <c r="F29" s="320">
        <f>SUM(F30:F38)</f>
        <v>19.467999999999996</v>
      </c>
      <c r="G29" s="320">
        <f t="shared" si="2"/>
        <v>34.658999999999999</v>
      </c>
      <c r="H29" s="320">
        <f t="shared" si="2"/>
        <v>44.86999999999999</v>
      </c>
      <c r="I29" s="320">
        <f t="shared" si="2"/>
        <v>70.22399999999999</v>
      </c>
      <c r="J29" s="320">
        <f t="shared" si="2"/>
        <v>92.046999999999997</v>
      </c>
      <c r="K29" s="320">
        <f t="shared" si="2"/>
        <v>104.53699999999998</v>
      </c>
      <c r="L29" s="320">
        <f t="shared" si="2"/>
        <v>134.55800000000002</v>
      </c>
      <c r="M29" s="320">
        <f t="shared" si="2"/>
        <v>162.22499999999999</v>
      </c>
      <c r="N29" s="320">
        <f t="shared" si="2"/>
        <v>202.79999999999998</v>
      </c>
    </row>
    <row r="30" spans="1:31" ht="15.75" customHeight="1" x14ac:dyDescent="0.25">
      <c r="A30" s="321">
        <v>21</v>
      </c>
      <c r="B30" s="176" t="s">
        <v>818</v>
      </c>
      <c r="C30" s="322">
        <v>0.89100000000000001</v>
      </c>
      <c r="D30" s="322">
        <v>1.3</v>
      </c>
      <c r="E30" s="322">
        <v>1.101</v>
      </c>
      <c r="F30" s="322">
        <v>3.3149999999999999</v>
      </c>
      <c r="G30" s="322">
        <v>6.9160000000000004</v>
      </c>
      <c r="H30" s="322">
        <v>8.7240000000000002</v>
      </c>
      <c r="I30" s="322">
        <v>8.3970000000000002</v>
      </c>
      <c r="J30" s="322">
        <v>13.281000000000001</v>
      </c>
      <c r="K30" s="322">
        <v>16.565999999999999</v>
      </c>
      <c r="L30" s="322">
        <v>21.260999999999999</v>
      </c>
      <c r="M30" s="322">
        <v>26.754000000000001</v>
      </c>
      <c r="N30" s="322">
        <v>36.299999999999997</v>
      </c>
    </row>
    <row r="31" spans="1:31" ht="15.75" customHeight="1" x14ac:dyDescent="0.25">
      <c r="A31" s="321">
        <v>22</v>
      </c>
      <c r="B31" s="176" t="s">
        <v>819</v>
      </c>
      <c r="C31" s="322">
        <v>0.79100000000000004</v>
      </c>
      <c r="D31" s="322">
        <v>1.2</v>
      </c>
      <c r="E31" s="322">
        <v>0.995</v>
      </c>
      <c r="F31" s="322">
        <v>2.0619999999999998</v>
      </c>
      <c r="G31" s="322">
        <v>3.028</v>
      </c>
      <c r="H31" s="322">
        <v>5.0250000000000004</v>
      </c>
      <c r="I31" s="322">
        <v>9.0779999999999994</v>
      </c>
      <c r="J31" s="322">
        <v>10.839</v>
      </c>
      <c r="K31" s="322">
        <v>12.15</v>
      </c>
      <c r="L31" s="322">
        <v>15.141999999999999</v>
      </c>
      <c r="M31" s="322">
        <v>17.791</v>
      </c>
      <c r="N31" s="322">
        <v>22.3</v>
      </c>
    </row>
    <row r="32" spans="1:31" ht="15.75" customHeight="1" x14ac:dyDescent="0.25">
      <c r="A32" s="321">
        <v>23</v>
      </c>
      <c r="B32" s="176" t="s">
        <v>820</v>
      </c>
      <c r="C32" s="322">
        <v>1.0149999999999999</v>
      </c>
      <c r="D32" s="322">
        <v>1.3</v>
      </c>
      <c r="E32" s="322">
        <v>1.115</v>
      </c>
      <c r="F32" s="322">
        <v>2.601</v>
      </c>
      <c r="G32" s="322">
        <v>4.1559999999999997</v>
      </c>
      <c r="H32" s="322">
        <v>5.0549999999999997</v>
      </c>
      <c r="I32" s="322">
        <v>11.939</v>
      </c>
      <c r="J32" s="322">
        <v>13.356999999999999</v>
      </c>
      <c r="K32" s="322">
        <v>14.026999999999999</v>
      </c>
      <c r="L32" s="322">
        <v>17.321000000000002</v>
      </c>
      <c r="M32" s="322">
        <v>20.536000000000001</v>
      </c>
      <c r="N32" s="322">
        <v>24.9</v>
      </c>
    </row>
    <row r="33" spans="1:19" ht="15.75" customHeight="1" x14ac:dyDescent="0.25">
      <c r="A33" s="321">
        <v>24</v>
      </c>
      <c r="B33" s="176" t="s">
        <v>821</v>
      </c>
      <c r="C33" s="322">
        <v>0.27500000000000002</v>
      </c>
      <c r="D33" s="322">
        <v>0.7</v>
      </c>
      <c r="E33" s="322">
        <v>0.628</v>
      </c>
      <c r="F33" s="322">
        <v>1.5760000000000001</v>
      </c>
      <c r="G33" s="322">
        <v>3.593</v>
      </c>
      <c r="H33" s="322">
        <v>3.718</v>
      </c>
      <c r="I33" s="322">
        <v>7.6070000000000002</v>
      </c>
      <c r="J33" s="322">
        <v>10.904</v>
      </c>
      <c r="K33" s="322">
        <v>13.36</v>
      </c>
      <c r="L33" s="322">
        <v>17.100000000000001</v>
      </c>
      <c r="M33" s="322">
        <v>20.48</v>
      </c>
      <c r="N33" s="322">
        <v>25</v>
      </c>
    </row>
    <row r="34" spans="1:19" ht="15.75" customHeight="1" x14ac:dyDescent="0.25">
      <c r="A34" s="321">
        <v>25</v>
      </c>
      <c r="B34" s="176" t="s">
        <v>822</v>
      </c>
      <c r="C34" s="322">
        <v>0.66600000000000004</v>
      </c>
      <c r="D34" s="322">
        <v>1.5</v>
      </c>
      <c r="E34" s="322">
        <v>1.268</v>
      </c>
      <c r="F34" s="322">
        <v>2.4980000000000002</v>
      </c>
      <c r="G34" s="322">
        <v>4.1500000000000004</v>
      </c>
      <c r="H34" s="322">
        <v>4.319</v>
      </c>
      <c r="I34" s="322">
        <v>6.97</v>
      </c>
      <c r="J34" s="322">
        <v>9.4359999999999999</v>
      </c>
      <c r="K34" s="322">
        <v>10.484999999999999</v>
      </c>
      <c r="L34" s="322">
        <v>14.555999999999999</v>
      </c>
      <c r="M34" s="322">
        <v>18.172999999999998</v>
      </c>
      <c r="N34" s="322">
        <v>22.7</v>
      </c>
    </row>
    <row r="35" spans="1:19" ht="15.75" customHeight="1" x14ac:dyDescent="0.25">
      <c r="A35" s="321">
        <v>26</v>
      </c>
      <c r="B35" s="176" t="s">
        <v>823</v>
      </c>
      <c r="C35" s="322">
        <v>0.53700000000000003</v>
      </c>
      <c r="D35" s="322">
        <v>1</v>
      </c>
      <c r="E35" s="322">
        <v>0.82399999999999995</v>
      </c>
      <c r="F35" s="322">
        <v>2.5129999999999999</v>
      </c>
      <c r="G35" s="322">
        <v>3.0819999999999999</v>
      </c>
      <c r="H35" s="322">
        <v>5.9189999999999996</v>
      </c>
      <c r="I35" s="322">
        <v>8.8829999999999991</v>
      </c>
      <c r="J35" s="322">
        <v>10.872999999999999</v>
      </c>
      <c r="K35" s="322">
        <v>12.053000000000001</v>
      </c>
      <c r="L35" s="322">
        <v>15.129</v>
      </c>
      <c r="M35" s="322">
        <v>17.652999999999999</v>
      </c>
      <c r="N35" s="322">
        <v>20.6</v>
      </c>
    </row>
    <row r="36" spans="1:19" ht="15.75" customHeight="1" x14ac:dyDescent="0.25">
      <c r="A36" s="321">
        <v>27</v>
      </c>
      <c r="B36" s="176" t="s">
        <v>824</v>
      </c>
      <c r="C36" s="322">
        <v>0.72599999999999998</v>
      </c>
      <c r="D36" s="322">
        <v>1.1000000000000001</v>
      </c>
      <c r="E36" s="322">
        <v>0.97</v>
      </c>
      <c r="F36" s="322">
        <v>1.9950000000000001</v>
      </c>
      <c r="G36" s="322">
        <v>4.077</v>
      </c>
      <c r="H36" s="322">
        <v>4.9640000000000004</v>
      </c>
      <c r="I36" s="322">
        <v>8.0370000000000008</v>
      </c>
      <c r="J36" s="322">
        <v>10.215</v>
      </c>
      <c r="K36" s="322">
        <v>10.36</v>
      </c>
      <c r="L36" s="322">
        <v>12.779</v>
      </c>
      <c r="M36" s="322">
        <v>15.696</v>
      </c>
      <c r="N36" s="322">
        <v>18.399999999999999</v>
      </c>
    </row>
    <row r="37" spans="1:19" ht="15.75" customHeight="1" x14ac:dyDescent="0.25">
      <c r="A37" s="321">
        <v>28</v>
      </c>
      <c r="B37" s="176" t="s">
        <v>825</v>
      </c>
      <c r="C37" s="322">
        <v>0.33900000000000002</v>
      </c>
      <c r="D37" s="322">
        <v>0.7</v>
      </c>
      <c r="E37" s="322">
        <v>0.62</v>
      </c>
      <c r="F37" s="322">
        <v>1.5369999999999999</v>
      </c>
      <c r="G37" s="322">
        <v>2.8250000000000002</v>
      </c>
      <c r="H37" s="322">
        <v>3.7909999999999999</v>
      </c>
      <c r="I37" s="322">
        <v>4.0629999999999997</v>
      </c>
      <c r="J37" s="322">
        <v>6.6120000000000001</v>
      </c>
      <c r="K37" s="322">
        <v>7.5970000000000004</v>
      </c>
      <c r="L37" s="322">
        <v>10.673999999999999</v>
      </c>
      <c r="M37" s="322">
        <v>12.704000000000001</v>
      </c>
      <c r="N37" s="322">
        <v>16</v>
      </c>
    </row>
    <row r="38" spans="1:19" ht="15.75" customHeight="1" x14ac:dyDescent="0.25">
      <c r="A38" s="321">
        <v>29</v>
      </c>
      <c r="B38" s="176" t="s">
        <v>826</v>
      </c>
      <c r="C38" s="322">
        <v>0.434</v>
      </c>
      <c r="D38" s="322">
        <v>0.8</v>
      </c>
      <c r="E38" s="322">
        <v>0.65800000000000003</v>
      </c>
      <c r="F38" s="322">
        <v>1.371</v>
      </c>
      <c r="G38" s="322">
        <v>2.8319999999999999</v>
      </c>
      <c r="H38" s="322">
        <v>3.355</v>
      </c>
      <c r="I38" s="322">
        <v>5.25</v>
      </c>
      <c r="J38" s="322">
        <v>6.53</v>
      </c>
      <c r="K38" s="322">
        <v>7.9390000000000001</v>
      </c>
      <c r="L38" s="322">
        <v>10.596</v>
      </c>
      <c r="M38" s="322">
        <v>12.438000000000001</v>
      </c>
      <c r="N38" s="322">
        <v>16.600000000000001</v>
      </c>
    </row>
    <row r="39" spans="1:19" ht="15.75" customHeight="1" x14ac:dyDescent="0.25">
      <c r="A39" s="298" t="s">
        <v>1027</v>
      </c>
      <c r="B39" s="196" t="s">
        <v>827</v>
      </c>
      <c r="C39" s="320">
        <f>SUM(C40:C45)</f>
        <v>3.3490000000000002</v>
      </c>
      <c r="D39" s="320">
        <f t="shared" ref="D39:L39" si="3">SUM(D40:D45)</f>
        <v>5.8</v>
      </c>
      <c r="E39" s="320">
        <f t="shared" si="3"/>
        <v>4.8849999999999998</v>
      </c>
      <c r="F39" s="320">
        <f>SUM(F40:F45)</f>
        <v>15.273999999999999</v>
      </c>
      <c r="G39" s="320">
        <f t="shared" si="3"/>
        <v>28.291999999999998</v>
      </c>
      <c r="H39" s="320">
        <f t="shared" si="3"/>
        <v>34.75</v>
      </c>
      <c r="I39" s="320">
        <f t="shared" si="3"/>
        <v>48.305</v>
      </c>
      <c r="J39" s="320">
        <f t="shared" si="3"/>
        <v>61.913000000000004</v>
      </c>
      <c r="K39" s="320">
        <f t="shared" si="3"/>
        <v>73.141999999999996</v>
      </c>
      <c r="L39" s="320">
        <f t="shared" si="3"/>
        <v>93.087000000000003</v>
      </c>
      <c r="M39" s="320">
        <f>SUM(M40:M45)</f>
        <v>112.72800000000001</v>
      </c>
      <c r="N39" s="320">
        <f>SUM(N40:N45)</f>
        <v>148.6</v>
      </c>
    </row>
    <row r="40" spans="1:19" ht="15.75" customHeight="1" x14ac:dyDescent="0.25">
      <c r="A40" s="321">
        <v>30</v>
      </c>
      <c r="B40" s="176" t="s">
        <v>828</v>
      </c>
      <c r="C40" s="322">
        <v>0.34799999999999998</v>
      </c>
      <c r="D40" s="322">
        <v>0.7</v>
      </c>
      <c r="E40" s="322">
        <v>0.61199999999999999</v>
      </c>
      <c r="F40" s="322">
        <v>2.4969999999999999</v>
      </c>
      <c r="G40" s="322">
        <v>5.2489999999999997</v>
      </c>
      <c r="H40" s="322">
        <v>6.2160000000000002</v>
      </c>
      <c r="I40" s="322">
        <v>8.2029999999999994</v>
      </c>
      <c r="J40" s="322">
        <v>10.746</v>
      </c>
      <c r="K40" s="322">
        <v>12.564</v>
      </c>
      <c r="L40" s="322">
        <v>16.027999999999999</v>
      </c>
      <c r="M40" s="322">
        <v>18.815000000000001</v>
      </c>
      <c r="N40" s="322">
        <v>22.9</v>
      </c>
    </row>
    <row r="41" spans="1:19" ht="15.75" customHeight="1" x14ac:dyDescent="0.25">
      <c r="A41" s="321">
        <v>31</v>
      </c>
      <c r="B41" s="176" t="s">
        <v>829</v>
      </c>
      <c r="C41" s="322">
        <v>1.1870000000000001</v>
      </c>
      <c r="D41" s="322">
        <v>1.5</v>
      </c>
      <c r="E41" s="322">
        <v>1.2430000000000001</v>
      </c>
      <c r="F41" s="322">
        <v>3.6829999999999998</v>
      </c>
      <c r="G41" s="322">
        <v>5.9059999999999997</v>
      </c>
      <c r="H41" s="322">
        <v>8.66</v>
      </c>
      <c r="I41" s="322">
        <v>10.666</v>
      </c>
      <c r="J41" s="322">
        <v>12.195</v>
      </c>
      <c r="K41" s="322">
        <v>13.978</v>
      </c>
      <c r="L41" s="322">
        <v>17.262</v>
      </c>
      <c r="M41" s="322">
        <v>20.55</v>
      </c>
      <c r="N41" s="322">
        <v>26.1</v>
      </c>
    </row>
    <row r="42" spans="1:19" ht="15.75" customHeight="1" x14ac:dyDescent="0.25">
      <c r="A42" s="321">
        <v>32</v>
      </c>
      <c r="B42" s="176" t="s">
        <v>827</v>
      </c>
      <c r="C42" s="322">
        <v>0.76500000000000001</v>
      </c>
      <c r="D42" s="322">
        <v>1</v>
      </c>
      <c r="E42" s="322">
        <v>0.84899999999999998</v>
      </c>
      <c r="F42" s="322">
        <v>3.7930000000000001</v>
      </c>
      <c r="G42" s="322">
        <v>7.3440000000000003</v>
      </c>
      <c r="H42" s="322">
        <v>8.74</v>
      </c>
      <c r="I42" s="322">
        <v>11.756</v>
      </c>
      <c r="J42" s="322">
        <v>16.834</v>
      </c>
      <c r="K42" s="322">
        <v>20.869</v>
      </c>
      <c r="L42" s="322">
        <v>27.425999999999998</v>
      </c>
      <c r="M42" s="322">
        <v>33.540999999999997</v>
      </c>
      <c r="N42" s="322">
        <v>48.6</v>
      </c>
    </row>
    <row r="43" spans="1:19" ht="15.75" customHeight="1" x14ac:dyDescent="0.25">
      <c r="A43" s="321">
        <v>33</v>
      </c>
      <c r="B43" s="176" t="s">
        <v>830</v>
      </c>
      <c r="C43" s="322">
        <v>0.46700000000000003</v>
      </c>
      <c r="D43" s="322">
        <v>1</v>
      </c>
      <c r="E43" s="322">
        <v>0.83299999999999996</v>
      </c>
      <c r="F43" s="322">
        <v>2.423</v>
      </c>
      <c r="G43" s="322">
        <v>4.0350000000000001</v>
      </c>
      <c r="H43" s="322">
        <v>4.6639999999999997</v>
      </c>
      <c r="I43" s="322">
        <v>6</v>
      </c>
      <c r="J43" s="322">
        <v>7.806</v>
      </c>
      <c r="K43" s="322">
        <v>8.8729999999999993</v>
      </c>
      <c r="L43" s="322">
        <v>11.388</v>
      </c>
      <c r="M43" s="322">
        <v>13.926</v>
      </c>
      <c r="N43" s="322">
        <v>19.7</v>
      </c>
    </row>
    <row r="44" spans="1:19" ht="15.75" customHeight="1" x14ac:dyDescent="0.25">
      <c r="A44" s="321">
        <v>34</v>
      </c>
      <c r="B44" s="176" t="s">
        <v>831</v>
      </c>
      <c r="C44" s="322">
        <v>0.25800000000000001</v>
      </c>
      <c r="D44" s="322">
        <v>0.8</v>
      </c>
      <c r="E44" s="322">
        <v>0.72499999999999998</v>
      </c>
      <c r="F44" s="322">
        <v>1.504</v>
      </c>
      <c r="G44" s="322">
        <v>2.726</v>
      </c>
      <c r="H44" s="322">
        <v>3.3570000000000002</v>
      </c>
      <c r="I44" s="322">
        <v>5.8259999999999996</v>
      </c>
      <c r="J44" s="322">
        <v>7.33</v>
      </c>
      <c r="K44" s="322">
        <v>8.7840000000000007</v>
      </c>
      <c r="L44" s="322">
        <v>10.647</v>
      </c>
      <c r="M44" s="322">
        <v>12.861000000000001</v>
      </c>
      <c r="N44" s="322">
        <v>16.2</v>
      </c>
    </row>
    <row r="45" spans="1:19" ht="15.75" customHeight="1" thickBot="1" x14ac:dyDescent="0.3">
      <c r="A45" s="323">
        <v>35</v>
      </c>
      <c r="B45" s="190" t="s">
        <v>832</v>
      </c>
      <c r="C45" s="324">
        <v>0.32400000000000001</v>
      </c>
      <c r="D45" s="324">
        <v>0.8</v>
      </c>
      <c r="E45" s="324">
        <v>0.623</v>
      </c>
      <c r="F45" s="324">
        <v>1.3740000000000001</v>
      </c>
      <c r="G45" s="324">
        <v>3.032</v>
      </c>
      <c r="H45" s="324">
        <v>3.113</v>
      </c>
      <c r="I45" s="324">
        <v>5.8540000000000001</v>
      </c>
      <c r="J45" s="324">
        <v>7.0019999999999998</v>
      </c>
      <c r="K45" s="324">
        <v>8.0739999999999998</v>
      </c>
      <c r="L45" s="324">
        <v>10.336</v>
      </c>
      <c r="M45" s="324">
        <v>13.035</v>
      </c>
      <c r="N45" s="324">
        <v>15.1</v>
      </c>
    </row>
    <row r="46" spans="1:19" ht="15.75" customHeight="1" x14ac:dyDescent="0.25">
      <c r="A46" s="169" t="s">
        <v>974</v>
      </c>
      <c r="B46" s="176" t="s">
        <v>1041</v>
      </c>
      <c r="C46" s="322"/>
      <c r="D46" s="322"/>
      <c r="E46" s="322"/>
      <c r="F46" s="322"/>
      <c r="G46" s="322"/>
      <c r="H46" s="322"/>
      <c r="I46" s="322"/>
      <c r="J46" s="322"/>
      <c r="K46" s="322"/>
      <c r="L46" s="322"/>
      <c r="M46" s="171"/>
      <c r="N46" s="171"/>
      <c r="O46" s="171"/>
      <c r="P46" s="171"/>
      <c r="Q46" s="171"/>
      <c r="R46" s="171"/>
      <c r="S46" s="171"/>
    </row>
    <row r="47" spans="1:19" ht="15.75" customHeight="1" x14ac:dyDescent="0.25">
      <c r="A47" s="169" t="s">
        <v>982</v>
      </c>
      <c r="B47" s="171" t="s">
        <v>1042</v>
      </c>
      <c r="C47" s="322"/>
      <c r="D47" s="322"/>
      <c r="E47" s="322"/>
      <c r="F47" s="322"/>
      <c r="G47" s="322"/>
      <c r="H47" s="322"/>
      <c r="I47" s="322"/>
      <c r="J47" s="322"/>
      <c r="K47" s="322"/>
      <c r="L47" s="322"/>
    </row>
    <row r="48" spans="1:19" ht="15.75" customHeight="1" x14ac:dyDescent="0.25">
      <c r="A48" s="169" t="s">
        <v>983</v>
      </c>
      <c r="B48" s="185" t="s">
        <v>1071</v>
      </c>
      <c r="C48" s="322"/>
      <c r="D48" s="322"/>
      <c r="E48" s="322"/>
      <c r="F48" s="322"/>
      <c r="G48" s="322"/>
      <c r="H48" s="322"/>
      <c r="I48" s="322"/>
      <c r="J48" s="322"/>
      <c r="K48" s="322"/>
      <c r="L48" s="322"/>
    </row>
    <row r="49" spans="1:12" ht="15.75" customHeight="1" x14ac:dyDescent="0.25">
      <c r="A49" s="169" t="s">
        <v>973</v>
      </c>
      <c r="B49" s="169" t="s">
        <v>971</v>
      </c>
      <c r="C49" s="322"/>
      <c r="D49" s="322"/>
      <c r="E49" s="322"/>
      <c r="F49" s="322"/>
      <c r="G49" s="322"/>
      <c r="H49" s="322"/>
      <c r="I49" s="322"/>
      <c r="J49" s="322"/>
      <c r="K49" s="322"/>
      <c r="L49" s="322"/>
    </row>
    <row r="50" spans="1:12" ht="15.75" customHeight="1" x14ac:dyDescent="0.25">
      <c r="B50" s="169" t="s">
        <v>1048</v>
      </c>
      <c r="C50" s="322"/>
      <c r="D50" s="322"/>
      <c r="E50" s="322"/>
      <c r="F50" s="322"/>
      <c r="G50" s="322"/>
      <c r="H50" s="322"/>
      <c r="I50" s="322"/>
      <c r="J50" s="322"/>
      <c r="K50" s="322"/>
      <c r="L50" s="322"/>
    </row>
    <row r="51" spans="1:12" ht="15.75" customHeight="1" x14ac:dyDescent="0.25">
      <c r="B51" s="176"/>
      <c r="C51" s="322"/>
      <c r="D51" s="322"/>
      <c r="E51" s="322"/>
      <c r="F51" s="322"/>
      <c r="G51" s="322"/>
      <c r="H51" s="322"/>
      <c r="I51" s="322"/>
      <c r="J51" s="322"/>
      <c r="K51" s="322"/>
      <c r="L51" s="322"/>
    </row>
    <row r="52" spans="1:12" ht="15.75" customHeight="1" x14ac:dyDescent="0.25">
      <c r="B52" s="176"/>
      <c r="C52" s="322"/>
      <c r="D52" s="322"/>
      <c r="E52" s="322"/>
      <c r="F52" s="322"/>
      <c r="G52" s="322"/>
      <c r="H52" s="322"/>
      <c r="I52" s="322"/>
      <c r="J52" s="322"/>
      <c r="K52" s="322"/>
      <c r="L52" s="322"/>
    </row>
    <row r="53" spans="1:12" ht="15.75" customHeight="1" x14ac:dyDescent="0.25">
      <c r="B53" s="176"/>
      <c r="C53" s="322"/>
      <c r="D53" s="322"/>
      <c r="E53" s="322"/>
      <c r="F53" s="322"/>
      <c r="G53" s="322"/>
      <c r="H53" s="322"/>
      <c r="I53" s="322"/>
      <c r="J53" s="322"/>
      <c r="K53" s="322"/>
      <c r="L53" s="322"/>
    </row>
    <row r="54" spans="1:12" ht="15.75" customHeight="1" x14ac:dyDescent="0.25">
      <c r="B54" s="176"/>
      <c r="C54" s="322"/>
      <c r="D54" s="322"/>
      <c r="E54" s="322"/>
      <c r="F54" s="322"/>
      <c r="G54" s="322"/>
      <c r="H54" s="322"/>
      <c r="I54" s="322"/>
      <c r="J54" s="322"/>
      <c r="K54" s="322"/>
      <c r="L54" s="322"/>
    </row>
    <row r="55" spans="1:12" ht="15.75" customHeight="1" x14ac:dyDescent="0.25">
      <c r="B55" s="176"/>
      <c r="C55" s="176"/>
      <c r="D55" s="176"/>
      <c r="E55" s="176"/>
      <c r="F55" s="176"/>
      <c r="G55" s="176"/>
      <c r="H55" s="176"/>
      <c r="I55" s="176"/>
      <c r="J55" s="176"/>
      <c r="K55" s="176"/>
      <c r="L55" s="176"/>
    </row>
    <row r="56" spans="1:12" ht="15.75" customHeight="1" x14ac:dyDescent="0.25">
      <c r="B56" s="176"/>
      <c r="C56" s="176"/>
      <c r="D56" s="176"/>
      <c r="E56" s="176"/>
      <c r="F56" s="176"/>
      <c r="G56" s="176"/>
      <c r="H56" s="176"/>
      <c r="I56" s="176"/>
      <c r="J56" s="176"/>
      <c r="K56" s="176"/>
      <c r="L56" s="176"/>
    </row>
    <row r="57" spans="1:12" ht="15.75" customHeight="1" x14ac:dyDescent="0.25">
      <c r="B57" s="176"/>
      <c r="C57" s="176"/>
      <c r="D57" s="176"/>
      <c r="E57" s="176"/>
      <c r="F57" s="176"/>
      <c r="G57" s="176"/>
      <c r="H57" s="176"/>
      <c r="I57" s="176"/>
      <c r="J57" s="176"/>
      <c r="K57" s="176"/>
      <c r="L57" s="176"/>
    </row>
    <row r="58" spans="1:12" ht="15.75" customHeight="1" x14ac:dyDescent="0.25">
      <c r="B58" s="176"/>
      <c r="C58" s="176"/>
      <c r="D58" s="176"/>
      <c r="E58" s="176"/>
      <c r="F58" s="176"/>
      <c r="G58" s="176"/>
      <c r="H58" s="176"/>
      <c r="I58" s="176"/>
      <c r="J58" s="176"/>
      <c r="K58" s="176"/>
      <c r="L58" s="176"/>
    </row>
    <row r="59" spans="1:12" ht="15.75" customHeight="1" x14ac:dyDescent="0.25">
      <c r="B59" s="176"/>
      <c r="C59" s="176"/>
      <c r="D59" s="176"/>
      <c r="E59" s="176"/>
      <c r="F59" s="176"/>
      <c r="G59" s="176"/>
      <c r="H59" s="176"/>
      <c r="I59" s="176"/>
      <c r="J59" s="176"/>
      <c r="K59" s="176"/>
      <c r="L59" s="176"/>
    </row>
    <row r="60" spans="1:12" ht="15.75" customHeight="1" x14ac:dyDescent="0.25">
      <c r="B60" s="176"/>
      <c r="C60" s="176"/>
      <c r="D60" s="176"/>
      <c r="E60" s="176"/>
      <c r="F60" s="176"/>
      <c r="G60" s="176"/>
      <c r="H60" s="176"/>
      <c r="I60" s="176"/>
      <c r="J60" s="176"/>
      <c r="K60" s="176"/>
      <c r="L60" s="176"/>
    </row>
    <row r="61" spans="1:12" ht="15.75" customHeight="1" x14ac:dyDescent="0.25">
      <c r="B61" s="176"/>
      <c r="C61" s="176"/>
      <c r="D61" s="176"/>
      <c r="E61" s="176"/>
      <c r="F61" s="176"/>
      <c r="G61" s="176"/>
      <c r="H61" s="176"/>
      <c r="I61" s="176"/>
      <c r="J61" s="176"/>
      <c r="K61" s="176"/>
      <c r="L61" s="176"/>
    </row>
    <row r="62" spans="1:12" ht="15.75" customHeight="1" x14ac:dyDescent="0.25">
      <c r="B62" s="176"/>
      <c r="C62" s="176"/>
      <c r="D62" s="176"/>
      <c r="E62" s="176"/>
      <c r="F62" s="176"/>
      <c r="G62" s="176"/>
      <c r="H62" s="176"/>
      <c r="I62" s="176"/>
      <c r="J62" s="176"/>
      <c r="K62" s="176"/>
      <c r="L62" s="176"/>
    </row>
    <row r="63" spans="1:12" ht="15.75" customHeight="1" x14ac:dyDescent="0.25">
      <c r="B63" s="176"/>
      <c r="C63" s="176"/>
      <c r="D63" s="176"/>
      <c r="E63" s="176"/>
      <c r="F63" s="176"/>
      <c r="G63" s="176"/>
      <c r="H63" s="176"/>
      <c r="I63" s="176"/>
      <c r="J63" s="176"/>
      <c r="K63" s="176"/>
      <c r="L63" s="176"/>
    </row>
    <row r="64" spans="1:12" ht="15.75" customHeight="1" x14ac:dyDescent="0.25">
      <c r="B64" s="176"/>
      <c r="C64" s="176"/>
      <c r="D64" s="176"/>
      <c r="E64" s="176"/>
      <c r="F64" s="176"/>
      <c r="G64" s="176"/>
      <c r="H64" s="176"/>
      <c r="I64" s="176"/>
      <c r="J64" s="176"/>
      <c r="K64" s="176"/>
      <c r="L64" s="176"/>
    </row>
    <row r="65" spans="2:12" ht="15.75" customHeight="1" x14ac:dyDescent="0.25">
      <c r="B65" s="176"/>
      <c r="C65" s="176"/>
      <c r="D65" s="176"/>
      <c r="E65" s="176"/>
      <c r="F65" s="176"/>
      <c r="G65" s="176"/>
      <c r="H65" s="176"/>
      <c r="I65" s="176"/>
      <c r="J65" s="176"/>
      <c r="K65" s="176"/>
      <c r="L65" s="176"/>
    </row>
    <row r="66" spans="2:12" ht="15.75" customHeight="1" x14ac:dyDescent="0.25">
      <c r="B66" s="176"/>
      <c r="C66" s="176"/>
      <c r="D66" s="176"/>
      <c r="E66" s="176"/>
      <c r="F66" s="176"/>
      <c r="G66" s="176"/>
      <c r="H66" s="176"/>
      <c r="I66" s="176"/>
      <c r="J66" s="176"/>
      <c r="K66" s="176"/>
      <c r="L66" s="176"/>
    </row>
    <row r="67" spans="2:12" ht="15.75" customHeight="1" x14ac:dyDescent="0.25">
      <c r="B67" s="176"/>
      <c r="C67" s="176"/>
      <c r="D67" s="176"/>
      <c r="E67" s="176"/>
      <c r="F67" s="176"/>
      <c r="G67" s="176"/>
      <c r="H67" s="176"/>
      <c r="I67" s="176"/>
      <c r="J67" s="176"/>
      <c r="K67" s="176"/>
      <c r="L67" s="176"/>
    </row>
    <row r="68" spans="2:12" ht="15.75" customHeight="1" x14ac:dyDescent="0.25">
      <c r="B68" s="176"/>
      <c r="C68" s="176"/>
      <c r="D68" s="176"/>
      <c r="E68" s="176"/>
      <c r="F68" s="176"/>
      <c r="G68" s="176"/>
      <c r="H68" s="176"/>
      <c r="I68" s="176"/>
      <c r="J68" s="176"/>
      <c r="K68" s="176"/>
      <c r="L68" s="176"/>
    </row>
    <row r="69" spans="2:12" ht="15.75" customHeight="1" x14ac:dyDescent="0.25">
      <c r="B69" s="176"/>
      <c r="C69" s="176"/>
      <c r="D69" s="176"/>
      <c r="E69" s="176"/>
      <c r="F69" s="176"/>
      <c r="G69" s="176"/>
      <c r="H69" s="176"/>
      <c r="I69" s="176"/>
      <c r="J69" s="176"/>
      <c r="K69" s="176"/>
      <c r="L69" s="176"/>
    </row>
    <row r="70" spans="2:12" ht="15.75" customHeight="1" x14ac:dyDescent="0.25">
      <c r="B70" s="176"/>
      <c r="C70" s="176"/>
      <c r="D70" s="176"/>
      <c r="E70" s="176"/>
      <c r="F70" s="176"/>
      <c r="G70" s="176"/>
      <c r="H70" s="176"/>
      <c r="I70" s="176"/>
      <c r="J70" s="176"/>
      <c r="K70" s="176"/>
      <c r="L70" s="176"/>
    </row>
    <row r="71" spans="2:12" ht="15.75" customHeight="1" x14ac:dyDescent="0.25">
      <c r="B71" s="176"/>
      <c r="C71" s="176"/>
      <c r="D71" s="176"/>
      <c r="E71" s="176"/>
      <c r="F71" s="176"/>
      <c r="G71" s="176"/>
      <c r="H71" s="176"/>
      <c r="I71" s="176"/>
      <c r="J71" s="176"/>
      <c r="K71" s="176"/>
      <c r="L71" s="176"/>
    </row>
    <row r="72" spans="2:12" ht="15.75" customHeight="1" x14ac:dyDescent="0.25">
      <c r="B72" s="176"/>
      <c r="C72" s="176"/>
      <c r="D72" s="176"/>
      <c r="E72" s="176"/>
      <c r="F72" s="176"/>
      <c r="G72" s="176"/>
      <c r="H72" s="176"/>
      <c r="I72" s="176"/>
      <c r="J72" s="176"/>
      <c r="K72" s="176"/>
      <c r="L72" s="176"/>
    </row>
    <row r="73" spans="2:12" ht="15.75" customHeight="1" x14ac:dyDescent="0.25">
      <c r="B73" s="176"/>
      <c r="C73" s="176"/>
      <c r="D73" s="176"/>
      <c r="E73" s="176"/>
      <c r="F73" s="176"/>
      <c r="G73" s="176"/>
      <c r="H73" s="176"/>
      <c r="I73" s="176"/>
      <c r="J73" s="176"/>
      <c r="K73" s="176"/>
      <c r="L73" s="176"/>
    </row>
    <row r="74" spans="2:12" ht="15.75" customHeight="1" x14ac:dyDescent="0.25">
      <c r="B74" s="176"/>
      <c r="C74" s="176"/>
      <c r="D74" s="176"/>
      <c r="E74" s="176"/>
      <c r="F74" s="176"/>
      <c r="G74" s="176"/>
      <c r="H74" s="176"/>
      <c r="I74" s="176"/>
      <c r="J74" s="176"/>
      <c r="K74" s="176"/>
      <c r="L74" s="176"/>
    </row>
    <row r="75" spans="2:12" ht="15.75" customHeight="1" x14ac:dyDescent="0.25">
      <c r="B75" s="176"/>
      <c r="C75" s="176"/>
      <c r="D75" s="176"/>
      <c r="E75" s="176"/>
      <c r="F75" s="176"/>
      <c r="G75" s="176"/>
      <c r="H75" s="176"/>
      <c r="I75" s="176"/>
      <c r="J75" s="176"/>
      <c r="K75" s="176"/>
      <c r="L75" s="176"/>
    </row>
    <row r="76" spans="2:12" ht="15.75" customHeight="1" x14ac:dyDescent="0.25">
      <c r="B76" s="176"/>
      <c r="C76" s="176"/>
      <c r="D76" s="176"/>
      <c r="E76" s="176"/>
      <c r="F76" s="176"/>
      <c r="G76" s="176"/>
      <c r="H76" s="176"/>
      <c r="I76" s="176"/>
      <c r="J76" s="176"/>
      <c r="K76" s="176"/>
      <c r="L76" s="176"/>
    </row>
    <row r="77" spans="2:12" ht="15.75" customHeight="1" x14ac:dyDescent="0.25">
      <c r="B77" s="176"/>
      <c r="C77" s="176"/>
      <c r="D77" s="176"/>
      <c r="E77" s="176"/>
      <c r="F77" s="176"/>
      <c r="G77" s="176"/>
      <c r="H77" s="176"/>
      <c r="I77" s="176"/>
      <c r="J77" s="176"/>
      <c r="K77" s="176"/>
      <c r="L77" s="176"/>
    </row>
    <row r="78" spans="2:12" ht="15.75" customHeight="1" x14ac:dyDescent="0.25">
      <c r="B78" s="176"/>
      <c r="C78" s="176"/>
      <c r="D78" s="176"/>
      <c r="E78" s="176"/>
      <c r="F78" s="176"/>
      <c r="G78" s="176"/>
      <c r="H78" s="176"/>
      <c r="I78" s="176"/>
      <c r="J78" s="176"/>
      <c r="K78" s="176"/>
      <c r="L78" s="176"/>
    </row>
    <row r="79" spans="2:12" ht="15.75" customHeight="1" x14ac:dyDescent="0.25">
      <c r="B79" s="176"/>
      <c r="C79" s="176"/>
      <c r="D79" s="176"/>
      <c r="E79" s="176"/>
      <c r="F79" s="176"/>
      <c r="G79" s="176"/>
      <c r="H79" s="176"/>
      <c r="I79" s="176"/>
      <c r="J79" s="176"/>
      <c r="K79" s="176"/>
      <c r="L79" s="176"/>
    </row>
    <row r="80" spans="2:12" ht="15.75" customHeight="1" x14ac:dyDescent="0.25">
      <c r="B80" s="176"/>
      <c r="C80" s="176"/>
      <c r="D80" s="176"/>
      <c r="E80" s="176"/>
      <c r="F80" s="176"/>
      <c r="G80" s="176"/>
      <c r="H80" s="176"/>
      <c r="I80" s="176"/>
      <c r="J80" s="176"/>
      <c r="K80" s="176"/>
      <c r="L80" s="176"/>
    </row>
    <row r="81" spans="2:12" ht="15.75" customHeight="1" x14ac:dyDescent="0.25">
      <c r="B81" s="176"/>
      <c r="C81" s="176"/>
      <c r="D81" s="176"/>
      <c r="E81" s="176"/>
      <c r="F81" s="176"/>
      <c r="G81" s="176"/>
      <c r="H81" s="176"/>
      <c r="I81" s="176"/>
      <c r="J81" s="176"/>
      <c r="K81" s="176"/>
      <c r="L81" s="176"/>
    </row>
    <row r="82" spans="2:12" ht="15.75" customHeight="1" x14ac:dyDescent="0.25">
      <c r="B82" s="176"/>
      <c r="C82" s="176"/>
      <c r="D82" s="176"/>
      <c r="E82" s="176"/>
      <c r="F82" s="176"/>
      <c r="G82" s="176"/>
      <c r="H82" s="176"/>
      <c r="I82" s="176"/>
      <c r="J82" s="176"/>
      <c r="K82" s="176"/>
      <c r="L82" s="176"/>
    </row>
    <row r="83" spans="2:12" ht="15.75" customHeight="1" x14ac:dyDescent="0.25">
      <c r="B83" s="176"/>
      <c r="C83" s="176"/>
      <c r="D83" s="176"/>
      <c r="E83" s="176"/>
      <c r="F83" s="176"/>
      <c r="G83" s="176"/>
      <c r="H83" s="176"/>
      <c r="I83" s="176"/>
      <c r="J83" s="176"/>
      <c r="K83" s="176"/>
      <c r="L83" s="176"/>
    </row>
    <row r="84" spans="2:12" ht="15.75" customHeight="1" x14ac:dyDescent="0.25">
      <c r="B84" s="176"/>
      <c r="C84" s="176"/>
      <c r="D84" s="176"/>
      <c r="E84" s="176"/>
      <c r="F84" s="176"/>
      <c r="G84" s="176"/>
      <c r="H84" s="176"/>
      <c r="I84" s="176"/>
      <c r="J84" s="176"/>
      <c r="K84" s="176"/>
      <c r="L84" s="176"/>
    </row>
    <row r="85" spans="2:12" ht="15.75" customHeight="1" x14ac:dyDescent="0.25">
      <c r="B85" s="176"/>
      <c r="C85" s="176"/>
      <c r="D85" s="176"/>
      <c r="E85" s="176"/>
      <c r="F85" s="176"/>
      <c r="G85" s="176"/>
      <c r="H85" s="176"/>
      <c r="I85" s="176"/>
      <c r="J85" s="176"/>
      <c r="K85" s="176"/>
      <c r="L85" s="176"/>
    </row>
    <row r="86" spans="2:12" ht="15.75" customHeight="1" x14ac:dyDescent="0.25">
      <c r="B86" s="176"/>
      <c r="C86" s="176"/>
      <c r="D86" s="176"/>
      <c r="E86" s="176"/>
      <c r="F86" s="176"/>
      <c r="G86" s="176"/>
      <c r="H86" s="176"/>
      <c r="I86" s="176"/>
      <c r="J86" s="176"/>
      <c r="K86" s="176"/>
      <c r="L86" s="176"/>
    </row>
    <row r="87" spans="2:12" ht="15.75" customHeight="1" x14ac:dyDescent="0.25">
      <c r="B87" s="176"/>
      <c r="C87" s="176"/>
      <c r="D87" s="176"/>
      <c r="E87" s="176"/>
      <c r="F87" s="176"/>
      <c r="G87" s="176"/>
      <c r="H87" s="176"/>
      <c r="I87" s="176"/>
      <c r="J87" s="176"/>
      <c r="K87" s="176"/>
      <c r="L87" s="176"/>
    </row>
    <row r="88" spans="2:12" ht="15.75" customHeight="1" x14ac:dyDescent="0.25">
      <c r="B88" s="176"/>
      <c r="C88" s="176"/>
      <c r="D88" s="176"/>
      <c r="E88" s="176"/>
      <c r="F88" s="176"/>
      <c r="G88" s="176"/>
      <c r="H88" s="176"/>
      <c r="I88" s="176"/>
      <c r="J88" s="176"/>
      <c r="K88" s="176"/>
      <c r="L88" s="176"/>
    </row>
    <row r="89" spans="2:12" ht="15.75" customHeight="1" x14ac:dyDescent="0.25">
      <c r="B89" s="176"/>
      <c r="C89" s="176"/>
      <c r="D89" s="176"/>
      <c r="E89" s="176"/>
      <c r="F89" s="176"/>
      <c r="G89" s="176"/>
      <c r="H89" s="176"/>
      <c r="I89" s="176"/>
      <c r="J89" s="176"/>
      <c r="K89" s="176"/>
      <c r="L89" s="176"/>
    </row>
    <row r="90" spans="2:12" ht="15.75" customHeight="1" x14ac:dyDescent="0.25">
      <c r="B90" s="176"/>
      <c r="C90" s="176"/>
      <c r="D90" s="176"/>
      <c r="E90" s="176"/>
      <c r="F90" s="176"/>
      <c r="G90" s="176"/>
      <c r="H90" s="176"/>
      <c r="I90" s="176"/>
      <c r="J90" s="176"/>
      <c r="K90" s="176"/>
      <c r="L90" s="176"/>
    </row>
    <row r="91" spans="2:12" ht="15.75" customHeight="1" x14ac:dyDescent="0.25">
      <c r="B91" s="176"/>
      <c r="C91" s="176"/>
      <c r="D91" s="176"/>
      <c r="E91" s="176"/>
      <c r="F91" s="176"/>
      <c r="G91" s="176"/>
      <c r="H91" s="176"/>
      <c r="I91" s="176"/>
      <c r="J91" s="176"/>
      <c r="K91" s="176"/>
      <c r="L91" s="176"/>
    </row>
    <row r="92" spans="2:12" ht="15.75" customHeight="1" x14ac:dyDescent="0.25">
      <c r="B92" s="176"/>
      <c r="C92" s="176"/>
      <c r="D92" s="176"/>
      <c r="E92" s="176"/>
      <c r="F92" s="176"/>
      <c r="G92" s="176"/>
      <c r="H92" s="176"/>
      <c r="I92" s="176"/>
      <c r="J92" s="176"/>
      <c r="K92" s="176"/>
      <c r="L92" s="176"/>
    </row>
    <row r="93" spans="2:12" ht="15.75" customHeight="1" x14ac:dyDescent="0.25">
      <c r="B93" s="176"/>
      <c r="C93" s="176"/>
      <c r="D93" s="176"/>
      <c r="E93" s="176"/>
      <c r="F93" s="176"/>
      <c r="G93" s="176"/>
      <c r="H93" s="176"/>
      <c r="I93" s="176"/>
      <c r="J93" s="176"/>
      <c r="K93" s="176"/>
      <c r="L93" s="176"/>
    </row>
    <row r="94" spans="2:12" ht="15.75" customHeight="1" x14ac:dyDescent="0.25">
      <c r="B94" s="176"/>
      <c r="C94" s="176"/>
      <c r="D94" s="176"/>
      <c r="E94" s="176"/>
      <c r="F94" s="176"/>
      <c r="G94" s="176"/>
      <c r="H94" s="176"/>
      <c r="I94" s="176"/>
      <c r="J94" s="176"/>
      <c r="K94" s="176"/>
      <c r="L94" s="176"/>
    </row>
    <row r="95" spans="2:12" ht="15.75" customHeight="1" x14ac:dyDescent="0.25">
      <c r="B95" s="176"/>
      <c r="C95" s="176"/>
      <c r="D95" s="176"/>
      <c r="E95" s="176"/>
      <c r="F95" s="176"/>
      <c r="G95" s="176"/>
      <c r="H95" s="176"/>
      <c r="I95" s="176"/>
      <c r="J95" s="176"/>
      <c r="K95" s="176"/>
      <c r="L95" s="176"/>
    </row>
    <row r="96" spans="2:12" ht="15.75" customHeight="1" x14ac:dyDescent="0.25">
      <c r="B96" s="176"/>
      <c r="C96" s="176"/>
      <c r="D96" s="176"/>
      <c r="E96" s="176"/>
      <c r="F96" s="176"/>
      <c r="G96" s="176"/>
      <c r="H96" s="176"/>
      <c r="I96" s="176"/>
      <c r="J96" s="176"/>
      <c r="K96" s="176"/>
      <c r="L96" s="176"/>
    </row>
    <row r="97" spans="2:12" ht="15.75" customHeight="1" x14ac:dyDescent="0.25">
      <c r="B97" s="176"/>
      <c r="C97" s="176"/>
      <c r="D97" s="176"/>
      <c r="E97" s="176"/>
      <c r="F97" s="176"/>
      <c r="G97" s="176"/>
      <c r="H97" s="176"/>
      <c r="I97" s="176"/>
      <c r="J97" s="176"/>
      <c r="K97" s="176"/>
      <c r="L97" s="176"/>
    </row>
    <row r="98" spans="2:12" ht="15.75" customHeight="1" x14ac:dyDescent="0.25">
      <c r="B98" s="176"/>
      <c r="C98" s="176"/>
      <c r="D98" s="176"/>
      <c r="E98" s="176"/>
      <c r="F98" s="176"/>
      <c r="G98" s="176"/>
      <c r="H98" s="176"/>
      <c r="I98" s="176"/>
      <c r="J98" s="176"/>
      <c r="K98" s="176"/>
      <c r="L98" s="176"/>
    </row>
    <row r="99" spans="2:12" ht="15.75" customHeight="1" x14ac:dyDescent="0.25">
      <c r="B99" s="176"/>
      <c r="C99" s="176"/>
      <c r="D99" s="176"/>
      <c r="E99" s="176"/>
      <c r="F99" s="176"/>
      <c r="G99" s="176"/>
      <c r="H99" s="176"/>
      <c r="I99" s="176"/>
      <c r="J99" s="176"/>
      <c r="K99" s="176"/>
      <c r="L99" s="176"/>
    </row>
    <row r="100" spans="2:12" ht="15.75" customHeight="1" x14ac:dyDescent="0.25">
      <c r="B100" s="176"/>
      <c r="C100" s="176"/>
      <c r="D100" s="176"/>
      <c r="E100" s="176"/>
      <c r="F100" s="176"/>
      <c r="G100" s="176"/>
      <c r="H100" s="176"/>
      <c r="I100" s="176"/>
      <c r="J100" s="176"/>
      <c r="K100" s="176"/>
      <c r="L100" s="176"/>
    </row>
    <row r="101" spans="2:12" ht="15.75" customHeight="1" x14ac:dyDescent="0.25">
      <c r="B101" s="176"/>
      <c r="C101" s="176"/>
      <c r="D101" s="176"/>
      <c r="E101" s="176"/>
      <c r="F101" s="176"/>
      <c r="G101" s="176"/>
      <c r="H101" s="176"/>
      <c r="I101" s="176"/>
      <c r="J101" s="176"/>
      <c r="K101" s="176"/>
      <c r="L101" s="176"/>
    </row>
    <row r="102" spans="2:12" ht="15.75" customHeight="1" x14ac:dyDescent="0.25">
      <c r="B102" s="176"/>
      <c r="C102" s="176"/>
      <c r="D102" s="176"/>
      <c r="E102" s="176"/>
      <c r="F102" s="176"/>
      <c r="G102" s="176"/>
      <c r="H102" s="176"/>
      <c r="I102" s="176"/>
      <c r="J102" s="176"/>
      <c r="K102" s="176"/>
      <c r="L102" s="176"/>
    </row>
    <row r="103" spans="2:12" ht="15.75" customHeight="1" x14ac:dyDescent="0.25">
      <c r="B103" s="176"/>
      <c r="C103" s="176"/>
      <c r="D103" s="176"/>
      <c r="E103" s="176"/>
      <c r="F103" s="176"/>
      <c r="G103" s="176"/>
      <c r="H103" s="176"/>
      <c r="I103" s="176"/>
      <c r="J103" s="176"/>
      <c r="K103" s="176"/>
      <c r="L103" s="176"/>
    </row>
    <row r="104" spans="2:12" ht="15.75" customHeight="1" x14ac:dyDescent="0.25">
      <c r="B104" s="176"/>
      <c r="C104" s="176"/>
      <c r="D104" s="176"/>
      <c r="E104" s="176"/>
      <c r="F104" s="176"/>
      <c r="G104" s="176"/>
      <c r="H104" s="176"/>
      <c r="I104" s="176"/>
      <c r="J104" s="176"/>
      <c r="K104" s="176"/>
      <c r="L104" s="176"/>
    </row>
    <row r="105" spans="2:12" ht="15.75" customHeight="1" x14ac:dyDescent="0.25">
      <c r="B105" s="176"/>
      <c r="C105" s="176"/>
      <c r="D105" s="176"/>
      <c r="E105" s="176"/>
      <c r="F105" s="176"/>
      <c r="G105" s="176"/>
      <c r="H105" s="176"/>
      <c r="I105" s="176"/>
      <c r="J105" s="176"/>
      <c r="K105" s="176"/>
      <c r="L105" s="176"/>
    </row>
    <row r="106" spans="2:12" ht="15.75" customHeight="1" x14ac:dyDescent="0.25">
      <c r="B106" s="176"/>
      <c r="C106" s="176"/>
      <c r="D106" s="176"/>
      <c r="E106" s="176"/>
      <c r="F106" s="176"/>
      <c r="G106" s="176"/>
      <c r="H106" s="176"/>
      <c r="I106" s="176"/>
      <c r="J106" s="176"/>
      <c r="K106" s="176"/>
      <c r="L106" s="176"/>
    </row>
    <row r="107" spans="2:12" ht="15.75" customHeight="1" x14ac:dyDescent="0.25">
      <c r="B107" s="176"/>
      <c r="C107" s="176"/>
      <c r="D107" s="176"/>
      <c r="E107" s="176"/>
      <c r="F107" s="176"/>
      <c r="G107" s="176"/>
      <c r="H107" s="176"/>
      <c r="I107" s="176"/>
      <c r="J107" s="176"/>
      <c r="K107" s="176"/>
      <c r="L107" s="176"/>
    </row>
    <row r="108" spans="2:12" ht="15.75" customHeight="1" x14ac:dyDescent="0.25">
      <c r="B108" s="176"/>
      <c r="C108" s="176"/>
      <c r="D108" s="176"/>
      <c r="E108" s="176"/>
      <c r="F108" s="176"/>
      <c r="G108" s="176"/>
      <c r="H108" s="176"/>
      <c r="I108" s="176"/>
      <c r="J108" s="176"/>
      <c r="K108" s="176"/>
      <c r="L108" s="176"/>
    </row>
    <row r="109" spans="2:12" ht="15.75" customHeight="1" x14ac:dyDescent="0.25">
      <c r="B109" s="176"/>
      <c r="C109" s="176"/>
      <c r="D109" s="176"/>
      <c r="E109" s="176"/>
      <c r="F109" s="176"/>
      <c r="G109" s="176"/>
      <c r="H109" s="176"/>
      <c r="I109" s="176"/>
      <c r="J109" s="176"/>
      <c r="K109" s="176"/>
      <c r="L109" s="176"/>
    </row>
    <row r="110" spans="2:12" ht="15.75" customHeight="1" x14ac:dyDescent="0.25">
      <c r="B110" s="176"/>
      <c r="C110" s="176"/>
      <c r="D110" s="176"/>
      <c r="E110" s="176"/>
      <c r="F110" s="176"/>
      <c r="G110" s="176"/>
      <c r="H110" s="176"/>
      <c r="I110" s="176"/>
      <c r="J110" s="176"/>
      <c r="K110" s="176"/>
      <c r="L110" s="176"/>
    </row>
    <row r="111" spans="2:12" ht="15.75" customHeight="1" x14ac:dyDescent="0.25">
      <c r="B111" s="176"/>
      <c r="C111" s="176"/>
      <c r="D111" s="176"/>
      <c r="E111" s="176"/>
      <c r="F111" s="176"/>
      <c r="G111" s="176"/>
      <c r="H111" s="176"/>
      <c r="I111" s="176"/>
      <c r="J111" s="176"/>
      <c r="K111" s="176"/>
      <c r="L111" s="176"/>
    </row>
    <row r="112" spans="2:12" ht="15.75" customHeight="1" x14ac:dyDescent="0.25">
      <c r="B112" s="176"/>
      <c r="C112" s="176"/>
      <c r="D112" s="176"/>
      <c r="E112" s="176"/>
      <c r="F112" s="176"/>
      <c r="G112" s="176"/>
      <c r="H112" s="176"/>
      <c r="I112" s="176"/>
      <c r="J112" s="176"/>
      <c r="K112" s="176"/>
      <c r="L112" s="176"/>
    </row>
    <row r="113" spans="2:12" ht="15.75" customHeight="1" x14ac:dyDescent="0.25">
      <c r="B113" s="176"/>
      <c r="C113" s="176"/>
      <c r="D113" s="176"/>
      <c r="E113" s="176"/>
      <c r="F113" s="176"/>
      <c r="G113" s="176"/>
      <c r="H113" s="176"/>
      <c r="I113" s="176"/>
      <c r="J113" s="176"/>
      <c r="K113" s="176"/>
      <c r="L113" s="176"/>
    </row>
    <row r="114" spans="2:12" ht="15.75" customHeight="1" x14ac:dyDescent="0.25">
      <c r="B114" s="176"/>
      <c r="C114" s="176"/>
      <c r="D114" s="176"/>
      <c r="E114" s="176"/>
      <c r="F114" s="176"/>
      <c r="G114" s="176"/>
      <c r="H114" s="176"/>
      <c r="I114" s="176"/>
      <c r="J114" s="176"/>
      <c r="K114" s="176"/>
      <c r="L114" s="176"/>
    </row>
    <row r="115" spans="2:12" ht="15.75" customHeight="1" x14ac:dyDescent="0.25">
      <c r="B115" s="176"/>
      <c r="C115" s="176"/>
      <c r="D115" s="176"/>
      <c r="E115" s="176"/>
      <c r="F115" s="176"/>
      <c r="G115" s="176"/>
      <c r="H115" s="176"/>
      <c r="I115" s="176"/>
      <c r="J115" s="176"/>
      <c r="K115" s="176"/>
      <c r="L115" s="176"/>
    </row>
    <row r="116" spans="2:12" ht="15.75" customHeight="1" x14ac:dyDescent="0.25">
      <c r="B116" s="176"/>
      <c r="C116" s="176"/>
      <c r="D116" s="176"/>
      <c r="E116" s="176"/>
      <c r="F116" s="176"/>
      <c r="G116" s="176"/>
      <c r="H116" s="176"/>
      <c r="I116" s="176"/>
      <c r="J116" s="176"/>
      <c r="K116" s="176"/>
      <c r="L116" s="176"/>
    </row>
    <row r="117" spans="2:12" ht="15.75" customHeight="1" x14ac:dyDescent="0.25">
      <c r="B117" s="176"/>
      <c r="C117" s="176"/>
      <c r="D117" s="176"/>
      <c r="E117" s="176"/>
      <c r="F117" s="176"/>
      <c r="G117" s="176"/>
      <c r="H117" s="176"/>
      <c r="I117" s="176"/>
      <c r="J117" s="176"/>
      <c r="K117" s="176"/>
      <c r="L117" s="176"/>
    </row>
    <row r="118" spans="2:12" ht="15.75" customHeight="1" x14ac:dyDescent="0.25">
      <c r="B118" s="176"/>
      <c r="C118" s="176"/>
      <c r="D118" s="176"/>
      <c r="E118" s="176"/>
      <c r="F118" s="176"/>
      <c r="G118" s="176"/>
      <c r="H118" s="176"/>
      <c r="I118" s="176"/>
      <c r="J118" s="176"/>
      <c r="K118" s="176"/>
      <c r="L118" s="176"/>
    </row>
    <row r="119" spans="2:12" ht="15.75" customHeight="1" x14ac:dyDescent="0.25">
      <c r="B119" s="176"/>
      <c r="C119" s="176"/>
      <c r="D119" s="176"/>
      <c r="E119" s="176"/>
      <c r="F119" s="176"/>
      <c r="G119" s="176"/>
      <c r="H119" s="176"/>
      <c r="I119" s="176"/>
      <c r="J119" s="176"/>
      <c r="K119" s="176"/>
      <c r="L119" s="176"/>
    </row>
    <row r="120" spans="2:12" ht="15.75" customHeight="1" x14ac:dyDescent="0.25">
      <c r="B120" s="176"/>
      <c r="C120" s="176"/>
      <c r="D120" s="176"/>
      <c r="E120" s="176"/>
      <c r="F120" s="176"/>
      <c r="G120" s="176"/>
      <c r="H120" s="176"/>
      <c r="I120" s="176"/>
      <c r="J120" s="176"/>
      <c r="K120" s="176"/>
      <c r="L120" s="176"/>
    </row>
    <row r="121" spans="2:12" ht="15.75" customHeight="1" x14ac:dyDescent="0.25">
      <c r="B121" s="176"/>
      <c r="C121" s="176"/>
      <c r="D121" s="176"/>
      <c r="E121" s="176"/>
      <c r="F121" s="176"/>
      <c r="G121" s="176"/>
      <c r="H121" s="176"/>
      <c r="I121" s="176"/>
      <c r="J121" s="176"/>
      <c r="K121" s="176"/>
      <c r="L121" s="176"/>
    </row>
    <row r="122" spans="2:12" ht="15.75" customHeight="1" x14ac:dyDescent="0.25">
      <c r="B122" s="176"/>
      <c r="C122" s="176"/>
      <c r="D122" s="176"/>
      <c r="E122" s="176"/>
      <c r="F122" s="176"/>
      <c r="G122" s="176"/>
      <c r="H122" s="176"/>
      <c r="I122" s="176"/>
      <c r="J122" s="176"/>
      <c r="K122" s="176"/>
      <c r="L122" s="176"/>
    </row>
    <row r="123" spans="2:12" ht="15.75" customHeight="1" x14ac:dyDescent="0.25">
      <c r="B123" s="176"/>
      <c r="C123" s="176"/>
      <c r="D123" s="176"/>
      <c r="E123" s="176"/>
      <c r="F123" s="176"/>
      <c r="G123" s="176"/>
      <c r="H123" s="176"/>
      <c r="I123" s="176"/>
      <c r="J123" s="176"/>
      <c r="K123" s="176"/>
      <c r="L123" s="176"/>
    </row>
    <row r="124" spans="2:12" ht="15.75" customHeight="1" x14ac:dyDescent="0.25">
      <c r="B124" s="176"/>
      <c r="C124" s="176"/>
      <c r="D124" s="176"/>
      <c r="E124" s="176"/>
      <c r="F124" s="176"/>
      <c r="G124" s="176"/>
      <c r="H124" s="176"/>
      <c r="I124" s="176"/>
      <c r="J124" s="176"/>
      <c r="K124" s="176"/>
      <c r="L124" s="176"/>
    </row>
    <row r="125" spans="2:12" ht="15.75" customHeight="1" x14ac:dyDescent="0.25">
      <c r="B125" s="176"/>
      <c r="C125" s="176"/>
      <c r="D125" s="176"/>
      <c r="E125" s="176"/>
      <c r="F125" s="176"/>
      <c r="G125" s="176"/>
      <c r="H125" s="176"/>
      <c r="I125" s="176"/>
      <c r="J125" s="176"/>
      <c r="K125" s="176"/>
      <c r="L125" s="176"/>
    </row>
    <row r="126" spans="2:12" ht="15.75" customHeight="1" x14ac:dyDescent="0.25">
      <c r="B126" s="176"/>
      <c r="C126" s="176"/>
      <c r="D126" s="176"/>
      <c r="E126" s="176"/>
      <c r="F126" s="176"/>
      <c r="G126" s="176"/>
      <c r="H126" s="176"/>
      <c r="I126" s="176"/>
      <c r="J126" s="176"/>
      <c r="K126" s="176"/>
      <c r="L126" s="176"/>
    </row>
    <row r="127" spans="2:12" ht="15.75" customHeight="1" x14ac:dyDescent="0.25">
      <c r="B127" s="176"/>
      <c r="C127" s="176"/>
      <c r="D127" s="176"/>
      <c r="E127" s="176"/>
      <c r="F127" s="176"/>
      <c r="G127" s="176"/>
      <c r="H127" s="176"/>
      <c r="I127" s="176"/>
      <c r="J127" s="176"/>
      <c r="K127" s="176"/>
      <c r="L127" s="176"/>
    </row>
    <row r="128" spans="2:12" ht="15.75" customHeight="1" x14ac:dyDescent="0.25">
      <c r="B128" s="176"/>
      <c r="C128" s="176"/>
      <c r="D128" s="176"/>
      <c r="E128" s="176"/>
      <c r="F128" s="176"/>
      <c r="G128" s="176"/>
      <c r="H128" s="176"/>
      <c r="I128" s="176"/>
      <c r="J128" s="176"/>
      <c r="K128" s="176"/>
      <c r="L128" s="176"/>
    </row>
    <row r="129" spans="2:12" ht="15.75" customHeight="1" x14ac:dyDescent="0.25">
      <c r="B129" s="176"/>
      <c r="C129" s="176"/>
      <c r="D129" s="176"/>
      <c r="E129" s="176"/>
      <c r="F129" s="176"/>
      <c r="G129" s="176"/>
      <c r="H129" s="176"/>
      <c r="I129" s="176"/>
      <c r="J129" s="176"/>
      <c r="K129" s="176"/>
      <c r="L129" s="176"/>
    </row>
    <row r="130" spans="2:12" ht="15.75" customHeight="1" x14ac:dyDescent="0.25">
      <c r="B130" s="176"/>
      <c r="C130" s="176"/>
      <c r="D130" s="176"/>
      <c r="E130" s="176"/>
      <c r="F130" s="176"/>
      <c r="G130" s="176"/>
      <c r="H130" s="176"/>
      <c r="I130" s="176"/>
      <c r="J130" s="176"/>
      <c r="K130" s="176"/>
      <c r="L130" s="176"/>
    </row>
    <row r="131" spans="2:12" ht="15.75" customHeight="1" x14ac:dyDescent="0.25">
      <c r="B131" s="176"/>
      <c r="C131" s="176"/>
      <c r="D131" s="176"/>
      <c r="E131" s="176"/>
      <c r="F131" s="176"/>
      <c r="G131" s="176"/>
      <c r="H131" s="176"/>
      <c r="I131" s="176"/>
      <c r="J131" s="176"/>
      <c r="K131" s="176"/>
      <c r="L131" s="176"/>
    </row>
    <row r="132" spans="2:12" ht="15.75" customHeight="1" x14ac:dyDescent="0.25">
      <c r="B132" s="176"/>
      <c r="C132" s="176"/>
      <c r="D132" s="176"/>
      <c r="E132" s="176"/>
      <c r="F132" s="176"/>
      <c r="G132" s="176"/>
      <c r="H132" s="176"/>
      <c r="I132" s="176"/>
      <c r="J132" s="176"/>
      <c r="K132" s="176"/>
      <c r="L132" s="176"/>
    </row>
    <row r="133" spans="2:12" ht="15.75" customHeight="1" x14ac:dyDescent="0.25">
      <c r="B133" s="176"/>
      <c r="C133" s="176"/>
      <c r="D133" s="176"/>
      <c r="E133" s="176"/>
      <c r="F133" s="176"/>
      <c r="G133" s="176"/>
      <c r="H133" s="176"/>
      <c r="I133" s="176"/>
      <c r="J133" s="176"/>
      <c r="K133" s="176"/>
      <c r="L133" s="176"/>
    </row>
    <row r="134" spans="2:12" ht="15.75" customHeight="1" x14ac:dyDescent="0.25">
      <c r="B134" s="176"/>
      <c r="C134" s="176"/>
      <c r="D134" s="176"/>
      <c r="E134" s="176"/>
      <c r="F134" s="176"/>
      <c r="G134" s="176"/>
      <c r="H134" s="176"/>
      <c r="I134" s="176"/>
      <c r="J134" s="176"/>
      <c r="K134" s="176"/>
      <c r="L134" s="176"/>
    </row>
    <row r="135" spans="2:12" ht="15.75" customHeight="1" x14ac:dyDescent="0.25">
      <c r="B135" s="176"/>
      <c r="C135" s="176"/>
      <c r="D135" s="176"/>
      <c r="E135" s="176"/>
      <c r="F135" s="176"/>
      <c r="G135" s="176"/>
      <c r="H135" s="176"/>
      <c r="I135" s="176"/>
      <c r="J135" s="176"/>
      <c r="K135" s="176"/>
      <c r="L135" s="176"/>
    </row>
    <row r="136" spans="2:12" ht="15.75" customHeight="1" x14ac:dyDescent="0.25">
      <c r="B136" s="176"/>
      <c r="C136" s="176"/>
      <c r="D136" s="176"/>
      <c r="E136" s="176"/>
      <c r="F136" s="176"/>
      <c r="G136" s="176"/>
      <c r="H136" s="176"/>
      <c r="I136" s="176"/>
      <c r="J136" s="176"/>
      <c r="K136" s="176"/>
      <c r="L136" s="176"/>
    </row>
    <row r="137" spans="2:12" ht="15.75" customHeight="1" x14ac:dyDescent="0.25">
      <c r="B137" s="176"/>
      <c r="C137" s="176"/>
      <c r="D137" s="176"/>
      <c r="E137" s="176"/>
      <c r="F137" s="176"/>
      <c r="G137" s="176"/>
      <c r="H137" s="176"/>
      <c r="I137" s="176"/>
      <c r="J137" s="176"/>
      <c r="K137" s="176"/>
      <c r="L137" s="176"/>
    </row>
    <row r="138" spans="2:12" ht="15.75" customHeight="1" x14ac:dyDescent="0.25">
      <c r="B138" s="176"/>
      <c r="C138" s="176"/>
      <c r="D138" s="176"/>
      <c r="E138" s="176"/>
      <c r="F138" s="176"/>
      <c r="G138" s="176"/>
      <c r="H138" s="176"/>
      <c r="I138" s="176"/>
      <c r="J138" s="176"/>
      <c r="K138" s="176"/>
      <c r="L138" s="176"/>
    </row>
    <row r="139" spans="2:12" ht="15.75" customHeight="1" x14ac:dyDescent="0.25">
      <c r="B139" s="176"/>
      <c r="C139" s="176"/>
      <c r="D139" s="176"/>
      <c r="E139" s="176"/>
      <c r="F139" s="176"/>
      <c r="G139" s="176"/>
      <c r="H139" s="176"/>
      <c r="I139" s="176"/>
      <c r="J139" s="176"/>
      <c r="K139" s="176"/>
      <c r="L139" s="176"/>
    </row>
    <row r="140" spans="2:12" ht="15.75" customHeight="1" x14ac:dyDescent="0.25">
      <c r="B140" s="176"/>
      <c r="C140" s="176"/>
      <c r="D140" s="176"/>
      <c r="E140" s="176"/>
      <c r="F140" s="176"/>
      <c r="G140" s="176"/>
      <c r="H140" s="176"/>
      <c r="I140" s="176"/>
      <c r="J140" s="176"/>
      <c r="K140" s="176"/>
      <c r="L140" s="176"/>
    </row>
    <row r="141" spans="2:12" ht="15.75" customHeight="1" x14ac:dyDescent="0.25">
      <c r="B141" s="176"/>
      <c r="C141" s="176"/>
      <c r="D141" s="176"/>
      <c r="E141" s="176"/>
      <c r="F141" s="176"/>
      <c r="G141" s="176"/>
      <c r="H141" s="176"/>
      <c r="I141" s="176"/>
      <c r="J141" s="176"/>
      <c r="K141" s="176"/>
      <c r="L141" s="176"/>
    </row>
    <row r="142" spans="2:12" ht="15.75" customHeight="1" x14ac:dyDescent="0.25">
      <c r="B142" s="176"/>
      <c r="C142" s="176"/>
      <c r="D142" s="176"/>
      <c r="E142" s="176"/>
      <c r="F142" s="176"/>
      <c r="G142" s="176"/>
      <c r="H142" s="176"/>
      <c r="I142" s="176"/>
      <c r="J142" s="176"/>
      <c r="K142" s="176"/>
      <c r="L142" s="176"/>
    </row>
    <row r="143" spans="2:12" ht="15.75" customHeight="1" x14ac:dyDescent="0.25">
      <c r="B143" s="176"/>
      <c r="C143" s="176"/>
      <c r="D143" s="176"/>
      <c r="E143" s="176"/>
      <c r="F143" s="176"/>
      <c r="G143" s="176"/>
      <c r="H143" s="176"/>
      <c r="I143" s="176"/>
      <c r="J143" s="176"/>
      <c r="K143" s="176"/>
      <c r="L143" s="176"/>
    </row>
    <row r="144" spans="2:12" ht="15.75" customHeight="1" x14ac:dyDescent="0.25">
      <c r="B144" s="176"/>
      <c r="C144" s="176"/>
      <c r="D144" s="176"/>
      <c r="E144" s="176"/>
      <c r="F144" s="176"/>
      <c r="G144" s="176"/>
      <c r="H144" s="176"/>
      <c r="I144" s="176"/>
      <c r="J144" s="176"/>
      <c r="K144" s="176"/>
      <c r="L144" s="176"/>
    </row>
    <row r="145" spans="2:12" ht="15.75" customHeight="1" x14ac:dyDescent="0.25">
      <c r="B145" s="176"/>
      <c r="C145" s="176"/>
      <c r="D145" s="176"/>
      <c r="E145" s="176"/>
      <c r="F145" s="176"/>
      <c r="G145" s="176"/>
      <c r="H145" s="176"/>
      <c r="I145" s="176"/>
      <c r="J145" s="176"/>
      <c r="K145" s="176"/>
      <c r="L145" s="176"/>
    </row>
    <row r="146" spans="2:12" ht="15.75" customHeight="1" x14ac:dyDescent="0.25">
      <c r="B146" s="176"/>
      <c r="C146" s="176"/>
      <c r="D146" s="176"/>
      <c r="E146" s="176"/>
      <c r="F146" s="176"/>
      <c r="G146" s="176"/>
      <c r="H146" s="176"/>
      <c r="I146" s="176"/>
      <c r="J146" s="176"/>
      <c r="K146" s="176"/>
      <c r="L146" s="176"/>
    </row>
    <row r="147" spans="2:12" ht="15.75" customHeight="1" x14ac:dyDescent="0.25">
      <c r="B147" s="176"/>
      <c r="C147" s="176"/>
      <c r="D147" s="176"/>
      <c r="E147" s="176"/>
      <c r="F147" s="176"/>
      <c r="G147" s="176"/>
      <c r="H147" s="176"/>
      <c r="I147" s="176"/>
      <c r="J147" s="176"/>
      <c r="K147" s="176"/>
      <c r="L147" s="176"/>
    </row>
    <row r="148" spans="2:12" ht="15.75" customHeight="1" x14ac:dyDescent="0.25">
      <c r="B148" s="176"/>
      <c r="C148" s="176"/>
      <c r="D148" s="176"/>
      <c r="E148" s="176"/>
      <c r="F148" s="176"/>
      <c r="G148" s="176"/>
      <c r="H148" s="176"/>
      <c r="I148" s="176"/>
      <c r="J148" s="176"/>
      <c r="K148" s="176"/>
      <c r="L148" s="176"/>
    </row>
    <row r="149" spans="2:12" ht="15.75" customHeight="1" x14ac:dyDescent="0.25">
      <c r="B149" s="176"/>
      <c r="C149" s="176"/>
      <c r="D149" s="176"/>
      <c r="E149" s="176"/>
      <c r="F149" s="176"/>
      <c r="G149" s="176"/>
      <c r="H149" s="176"/>
      <c r="I149" s="176"/>
      <c r="J149" s="176"/>
      <c r="K149" s="176"/>
      <c r="L149" s="176"/>
    </row>
    <row r="150" spans="2:12" ht="15.75" customHeight="1" x14ac:dyDescent="0.25">
      <c r="B150" s="176"/>
      <c r="C150" s="176"/>
      <c r="D150" s="176"/>
      <c r="E150" s="176"/>
      <c r="F150" s="176"/>
      <c r="G150" s="176"/>
      <c r="H150" s="176"/>
      <c r="I150" s="176"/>
      <c r="J150" s="176"/>
      <c r="K150" s="176"/>
      <c r="L150" s="176"/>
    </row>
    <row r="151" spans="2:12" ht="15.75" customHeight="1" x14ac:dyDescent="0.25">
      <c r="B151" s="176"/>
      <c r="C151" s="176"/>
      <c r="D151" s="176"/>
      <c r="E151" s="176"/>
      <c r="F151" s="176"/>
      <c r="G151" s="176"/>
      <c r="H151" s="176"/>
      <c r="I151" s="176"/>
      <c r="J151" s="176"/>
      <c r="K151" s="176"/>
      <c r="L151" s="176"/>
    </row>
    <row r="152" spans="2:12" ht="15.75" customHeight="1" x14ac:dyDescent="0.25">
      <c r="B152" s="176"/>
      <c r="C152" s="176"/>
      <c r="D152" s="176"/>
      <c r="E152" s="176"/>
      <c r="F152" s="176"/>
      <c r="G152" s="176"/>
      <c r="H152" s="176"/>
      <c r="I152" s="176"/>
      <c r="J152" s="176"/>
      <c r="K152" s="176"/>
      <c r="L152" s="176"/>
    </row>
    <row r="153" spans="2:12" ht="15.75" customHeight="1" x14ac:dyDescent="0.25">
      <c r="B153" s="176"/>
      <c r="C153" s="176"/>
      <c r="D153" s="176"/>
      <c r="E153" s="176"/>
      <c r="F153" s="176"/>
      <c r="G153" s="176"/>
      <c r="H153" s="176"/>
      <c r="I153" s="176"/>
      <c r="J153" s="176"/>
      <c r="K153" s="176"/>
      <c r="L153" s="176"/>
    </row>
    <row r="154" spans="2:12" ht="15.75" customHeight="1" x14ac:dyDescent="0.25">
      <c r="B154" s="176"/>
      <c r="C154" s="176"/>
      <c r="D154" s="176"/>
      <c r="E154" s="176"/>
      <c r="F154" s="176"/>
      <c r="G154" s="176"/>
      <c r="H154" s="176"/>
      <c r="I154" s="176"/>
      <c r="J154" s="176"/>
      <c r="K154" s="176"/>
      <c r="L154" s="176"/>
    </row>
    <row r="155" spans="2:12" ht="15.75" customHeight="1" x14ac:dyDescent="0.25">
      <c r="B155" s="176"/>
      <c r="C155" s="176"/>
      <c r="D155" s="176"/>
      <c r="E155" s="176"/>
      <c r="F155" s="176"/>
      <c r="G155" s="176"/>
      <c r="H155" s="176"/>
      <c r="I155" s="176"/>
      <c r="J155" s="176"/>
      <c r="K155" s="176"/>
      <c r="L155" s="176"/>
    </row>
    <row r="156" spans="2:12" ht="15.75" customHeight="1" x14ac:dyDescent="0.25">
      <c r="B156" s="176"/>
      <c r="C156" s="176"/>
      <c r="D156" s="176"/>
      <c r="E156" s="176"/>
      <c r="F156" s="176"/>
      <c r="G156" s="176"/>
      <c r="H156" s="176"/>
      <c r="I156" s="176"/>
      <c r="J156" s="176"/>
      <c r="K156" s="176"/>
      <c r="L156" s="176"/>
    </row>
    <row r="157" spans="2:12" ht="15.75" customHeight="1" x14ac:dyDescent="0.25">
      <c r="B157" s="176"/>
      <c r="C157" s="176"/>
      <c r="D157" s="176"/>
      <c r="E157" s="176"/>
      <c r="F157" s="176"/>
      <c r="G157" s="176"/>
      <c r="H157" s="176"/>
      <c r="I157" s="176"/>
      <c r="J157" s="176"/>
      <c r="K157" s="176"/>
      <c r="L157" s="176"/>
    </row>
    <row r="158" spans="2:12" ht="15.75" customHeight="1" x14ac:dyDescent="0.25">
      <c r="B158" s="176"/>
      <c r="C158" s="176"/>
      <c r="D158" s="176"/>
      <c r="E158" s="176"/>
      <c r="F158" s="176"/>
      <c r="G158" s="176"/>
      <c r="H158" s="176"/>
      <c r="I158" s="176"/>
      <c r="J158" s="176"/>
      <c r="K158" s="176"/>
      <c r="L158" s="176"/>
    </row>
    <row r="159" spans="2:12" ht="15.75" customHeight="1" x14ac:dyDescent="0.25">
      <c r="B159" s="176"/>
      <c r="C159" s="176"/>
      <c r="D159" s="176"/>
      <c r="E159" s="176"/>
      <c r="F159" s="176"/>
      <c r="G159" s="176"/>
      <c r="H159" s="176"/>
      <c r="I159" s="176"/>
      <c r="J159" s="176"/>
      <c r="K159" s="176"/>
      <c r="L159" s="176"/>
    </row>
    <row r="160" spans="2:12" ht="15.75" customHeight="1" x14ac:dyDescent="0.25">
      <c r="B160" s="176"/>
      <c r="C160" s="176"/>
      <c r="D160" s="176"/>
      <c r="E160" s="176"/>
      <c r="F160" s="176"/>
      <c r="G160" s="176"/>
      <c r="H160" s="176"/>
      <c r="I160" s="176"/>
      <c r="J160" s="176"/>
      <c r="K160" s="176"/>
      <c r="L160" s="176"/>
    </row>
    <row r="161" spans="2:12" ht="15.75" customHeight="1" x14ac:dyDescent="0.25">
      <c r="B161" s="176"/>
      <c r="C161" s="176"/>
      <c r="D161" s="176"/>
      <c r="E161" s="176"/>
      <c r="F161" s="176"/>
      <c r="G161" s="176"/>
      <c r="H161" s="176"/>
      <c r="I161" s="176"/>
      <c r="J161" s="176"/>
      <c r="K161" s="176"/>
      <c r="L161" s="176"/>
    </row>
    <row r="162" spans="2:12" ht="15.75" customHeight="1" x14ac:dyDescent="0.25">
      <c r="B162" s="176"/>
      <c r="C162" s="176"/>
      <c r="D162" s="176"/>
      <c r="E162" s="176"/>
      <c r="F162" s="176"/>
      <c r="G162" s="176"/>
      <c r="H162" s="176"/>
      <c r="I162" s="176"/>
      <c r="J162" s="176"/>
      <c r="K162" s="176"/>
      <c r="L162" s="176"/>
    </row>
    <row r="163" spans="2:12" ht="15.75" customHeight="1" x14ac:dyDescent="0.25">
      <c r="B163" s="176"/>
      <c r="C163" s="176"/>
      <c r="D163" s="176"/>
      <c r="E163" s="176"/>
      <c r="F163" s="176"/>
      <c r="G163" s="176"/>
      <c r="H163" s="176"/>
      <c r="I163" s="176"/>
      <c r="J163" s="176"/>
      <c r="K163" s="176"/>
      <c r="L163" s="176"/>
    </row>
    <row r="164" spans="2:12" ht="15.75" customHeight="1" x14ac:dyDescent="0.25">
      <c r="B164" s="176"/>
      <c r="C164" s="176"/>
      <c r="D164" s="176"/>
      <c r="E164" s="176"/>
      <c r="F164" s="176"/>
      <c r="G164" s="176"/>
      <c r="H164" s="176"/>
      <c r="I164" s="176"/>
      <c r="J164" s="176"/>
      <c r="K164" s="176"/>
      <c r="L164" s="176"/>
    </row>
    <row r="165" spans="2:12" ht="15.75" customHeight="1" x14ac:dyDescent="0.25">
      <c r="B165" s="176"/>
      <c r="C165" s="176"/>
      <c r="D165" s="176"/>
      <c r="E165" s="176"/>
      <c r="F165" s="176"/>
      <c r="G165" s="176"/>
      <c r="H165" s="176"/>
      <c r="I165" s="176"/>
      <c r="J165" s="176"/>
      <c r="K165" s="176"/>
      <c r="L165" s="176"/>
    </row>
    <row r="166" spans="2:12" ht="15.75" customHeight="1" x14ac:dyDescent="0.25">
      <c r="B166" s="176"/>
      <c r="C166" s="176"/>
      <c r="D166" s="176"/>
      <c r="E166" s="176"/>
      <c r="F166" s="176"/>
      <c r="G166" s="176"/>
      <c r="H166" s="176"/>
      <c r="I166" s="176"/>
      <c r="J166" s="176"/>
      <c r="K166" s="176"/>
      <c r="L166" s="176"/>
    </row>
    <row r="167" spans="2:12" ht="15.75" customHeight="1" x14ac:dyDescent="0.25">
      <c r="B167" s="176"/>
      <c r="C167" s="176"/>
      <c r="D167" s="176"/>
      <c r="E167" s="176"/>
      <c r="F167" s="176"/>
      <c r="G167" s="176"/>
      <c r="H167" s="176"/>
      <c r="I167" s="176"/>
      <c r="J167" s="176"/>
      <c r="K167" s="176"/>
      <c r="L167" s="176"/>
    </row>
    <row r="168" spans="2:12" ht="15.75" customHeight="1" x14ac:dyDescent="0.25">
      <c r="B168" s="176"/>
      <c r="C168" s="176"/>
      <c r="D168" s="176"/>
      <c r="E168" s="176"/>
      <c r="F168" s="176"/>
      <c r="G168" s="176"/>
      <c r="H168" s="176"/>
      <c r="I168" s="176"/>
      <c r="J168" s="176"/>
      <c r="K168" s="176"/>
      <c r="L168" s="176"/>
    </row>
    <row r="169" spans="2:12" ht="15.75" customHeight="1" x14ac:dyDescent="0.25">
      <c r="B169" s="176"/>
      <c r="C169" s="176"/>
      <c r="D169" s="176"/>
      <c r="E169" s="176"/>
      <c r="F169" s="176"/>
      <c r="G169" s="176"/>
      <c r="H169" s="176"/>
      <c r="I169" s="176"/>
      <c r="J169" s="176"/>
      <c r="K169" s="176"/>
      <c r="L169" s="176"/>
    </row>
    <row r="170" spans="2:12" ht="15.75" customHeight="1" x14ac:dyDescent="0.25">
      <c r="B170" s="176"/>
      <c r="C170" s="176"/>
      <c r="D170" s="176"/>
      <c r="E170" s="176"/>
      <c r="F170" s="176"/>
      <c r="G170" s="176"/>
      <c r="H170" s="176"/>
      <c r="I170" s="176"/>
      <c r="J170" s="176"/>
      <c r="K170" s="176"/>
      <c r="L170" s="176"/>
    </row>
    <row r="171" spans="2:12" ht="15.75" customHeight="1" x14ac:dyDescent="0.25">
      <c r="B171" s="176"/>
      <c r="C171" s="176"/>
      <c r="D171" s="176"/>
      <c r="E171" s="176"/>
      <c r="F171" s="176"/>
      <c r="G171" s="176"/>
      <c r="H171" s="176"/>
      <c r="I171" s="176"/>
      <c r="J171" s="176"/>
      <c r="K171" s="176"/>
      <c r="L171" s="176"/>
    </row>
    <row r="172" spans="2:12" ht="15.75" customHeight="1" x14ac:dyDescent="0.25">
      <c r="B172" s="176"/>
      <c r="C172" s="176"/>
      <c r="D172" s="176"/>
      <c r="E172" s="176"/>
      <c r="F172" s="176"/>
      <c r="G172" s="176"/>
      <c r="H172" s="176"/>
      <c r="I172" s="176"/>
      <c r="J172" s="176"/>
      <c r="K172" s="176"/>
      <c r="L172" s="176"/>
    </row>
    <row r="173" spans="2:12" ht="15.75" customHeight="1" x14ac:dyDescent="0.25">
      <c r="B173" s="176"/>
      <c r="C173" s="176"/>
      <c r="D173" s="176"/>
      <c r="E173" s="176"/>
      <c r="F173" s="176"/>
      <c r="G173" s="176"/>
      <c r="H173" s="176"/>
      <c r="I173" s="176"/>
      <c r="J173" s="176"/>
      <c r="K173" s="176"/>
      <c r="L173" s="176"/>
    </row>
    <row r="174" spans="2:12" ht="15.75" customHeight="1" x14ac:dyDescent="0.25">
      <c r="B174" s="176"/>
      <c r="C174" s="176"/>
      <c r="D174" s="176"/>
      <c r="E174" s="176"/>
      <c r="F174" s="176"/>
      <c r="G174" s="176"/>
      <c r="H174" s="176"/>
      <c r="I174" s="176"/>
      <c r="J174" s="176"/>
      <c r="K174" s="176"/>
      <c r="L174" s="176"/>
    </row>
    <row r="175" spans="2:12" ht="15.75" customHeight="1" x14ac:dyDescent="0.25">
      <c r="B175" s="176"/>
      <c r="C175" s="176"/>
      <c r="D175" s="176"/>
      <c r="E175" s="176"/>
      <c r="F175" s="176"/>
      <c r="G175" s="176"/>
      <c r="H175" s="176"/>
      <c r="I175" s="176"/>
      <c r="J175" s="176"/>
      <c r="K175" s="176"/>
      <c r="L175" s="176"/>
    </row>
    <row r="176" spans="2:12" ht="15.75" customHeight="1" x14ac:dyDescent="0.25">
      <c r="B176" s="176"/>
      <c r="C176" s="176"/>
      <c r="D176" s="176"/>
      <c r="E176" s="176"/>
      <c r="F176" s="176"/>
      <c r="G176" s="176"/>
      <c r="H176" s="176"/>
      <c r="I176" s="176"/>
      <c r="J176" s="176"/>
      <c r="K176" s="176"/>
      <c r="L176" s="176"/>
    </row>
    <row r="177" spans="2:12" ht="15.75" customHeight="1" x14ac:dyDescent="0.25">
      <c r="B177" s="176"/>
      <c r="C177" s="176"/>
      <c r="D177" s="176"/>
      <c r="E177" s="176"/>
      <c r="F177" s="176"/>
      <c r="G177" s="176"/>
      <c r="H177" s="176"/>
      <c r="I177" s="176"/>
      <c r="J177" s="176"/>
      <c r="K177" s="176"/>
      <c r="L177" s="176"/>
    </row>
    <row r="178" spans="2:12" ht="15.75" customHeight="1" x14ac:dyDescent="0.25">
      <c r="B178" s="176"/>
      <c r="C178" s="176"/>
      <c r="D178" s="176"/>
      <c r="E178" s="176"/>
      <c r="F178" s="176"/>
      <c r="G178" s="176"/>
      <c r="H178" s="176"/>
      <c r="I178" s="176"/>
      <c r="J178" s="176"/>
      <c r="K178" s="176"/>
      <c r="L178" s="176"/>
    </row>
    <row r="179" spans="2:12" ht="15.75" customHeight="1" x14ac:dyDescent="0.25">
      <c r="B179" s="176"/>
      <c r="C179" s="176"/>
      <c r="D179" s="176"/>
      <c r="E179" s="176"/>
      <c r="F179" s="176"/>
      <c r="G179" s="176"/>
      <c r="H179" s="176"/>
      <c r="I179" s="176"/>
      <c r="J179" s="176"/>
      <c r="K179" s="176"/>
      <c r="L179" s="176"/>
    </row>
    <row r="180" spans="2:12" ht="15.75" customHeight="1" x14ac:dyDescent="0.25">
      <c r="B180" s="176"/>
      <c r="C180" s="176"/>
      <c r="D180" s="176"/>
      <c r="E180" s="176"/>
      <c r="F180" s="176"/>
      <c r="G180" s="176"/>
      <c r="H180" s="176"/>
      <c r="I180" s="176"/>
      <c r="J180" s="176"/>
      <c r="K180" s="176"/>
      <c r="L180" s="176"/>
    </row>
    <row r="181" spans="2:12" ht="15.75" customHeight="1" x14ac:dyDescent="0.25">
      <c r="B181" s="176"/>
      <c r="C181" s="176"/>
      <c r="D181" s="176"/>
      <c r="E181" s="176"/>
      <c r="F181" s="176"/>
      <c r="G181" s="176"/>
      <c r="H181" s="176"/>
      <c r="I181" s="176"/>
      <c r="J181" s="176"/>
      <c r="K181" s="176"/>
      <c r="L181" s="176"/>
    </row>
    <row r="182" spans="2:12" ht="15.75" customHeight="1" x14ac:dyDescent="0.25">
      <c r="B182" s="176"/>
      <c r="C182" s="176"/>
      <c r="D182" s="176"/>
      <c r="E182" s="176"/>
      <c r="F182" s="176"/>
      <c r="G182" s="176"/>
      <c r="H182" s="176"/>
      <c r="I182" s="176"/>
      <c r="J182" s="176"/>
      <c r="K182" s="176"/>
      <c r="L182" s="176"/>
    </row>
    <row r="183" spans="2:12" ht="15.75" customHeight="1" x14ac:dyDescent="0.25">
      <c r="B183" s="176"/>
      <c r="C183" s="176"/>
      <c r="D183" s="176"/>
      <c r="E183" s="176"/>
      <c r="F183" s="176"/>
      <c r="G183" s="176"/>
      <c r="H183" s="176"/>
      <c r="I183" s="176"/>
      <c r="J183" s="176"/>
      <c r="K183" s="176"/>
      <c r="L183" s="176"/>
    </row>
    <row r="184" spans="2:12" ht="15.75" customHeight="1" x14ac:dyDescent="0.25">
      <c r="B184" s="176"/>
      <c r="C184" s="176"/>
      <c r="D184" s="176"/>
      <c r="E184" s="176"/>
      <c r="F184" s="176"/>
      <c r="G184" s="176"/>
      <c r="H184" s="176"/>
      <c r="I184" s="176"/>
      <c r="J184" s="176"/>
      <c r="K184" s="176"/>
      <c r="L184" s="176"/>
    </row>
    <row r="185" spans="2:12" ht="15.75" customHeight="1" x14ac:dyDescent="0.25">
      <c r="B185" s="176"/>
      <c r="C185" s="176"/>
      <c r="D185" s="176"/>
      <c r="E185" s="176"/>
      <c r="F185" s="176"/>
      <c r="G185" s="176"/>
      <c r="H185" s="176"/>
      <c r="I185" s="176"/>
      <c r="J185" s="176"/>
      <c r="K185" s="176"/>
      <c r="L185" s="176"/>
    </row>
    <row r="186" spans="2:12" ht="15.75" customHeight="1" x14ac:dyDescent="0.25">
      <c r="B186" s="176"/>
      <c r="C186" s="176"/>
      <c r="D186" s="176"/>
      <c r="E186" s="176"/>
      <c r="F186" s="176"/>
      <c r="G186" s="176"/>
      <c r="H186" s="176"/>
      <c r="I186" s="176"/>
      <c r="J186" s="176"/>
      <c r="K186" s="176"/>
      <c r="L186" s="176"/>
    </row>
    <row r="187" spans="2:12" ht="15.75" customHeight="1" x14ac:dyDescent="0.25">
      <c r="B187" s="176"/>
      <c r="C187" s="176"/>
      <c r="D187" s="176"/>
      <c r="E187" s="176"/>
      <c r="F187" s="176"/>
      <c r="G187" s="176"/>
      <c r="H187" s="176"/>
      <c r="I187" s="176"/>
      <c r="J187" s="176"/>
      <c r="K187" s="176"/>
      <c r="L187" s="176"/>
    </row>
    <row r="188" spans="2:12" ht="15.75" customHeight="1" x14ac:dyDescent="0.25">
      <c r="B188" s="176"/>
      <c r="C188" s="176"/>
      <c r="D188" s="176"/>
      <c r="E188" s="176"/>
      <c r="F188" s="176"/>
      <c r="G188" s="176"/>
      <c r="H188" s="176"/>
      <c r="I188" s="176"/>
      <c r="J188" s="176"/>
      <c r="K188" s="176"/>
      <c r="L188" s="176"/>
    </row>
    <row r="189" spans="2:12" ht="15.75" customHeight="1" x14ac:dyDescent="0.25">
      <c r="B189" s="176"/>
      <c r="C189" s="176"/>
      <c r="D189" s="176"/>
      <c r="E189" s="176"/>
      <c r="F189" s="176"/>
      <c r="G189" s="176"/>
      <c r="H189" s="176"/>
      <c r="I189" s="176"/>
      <c r="J189" s="176"/>
      <c r="K189" s="176"/>
      <c r="L189" s="176"/>
    </row>
    <row r="190" spans="2:12" ht="15.75" customHeight="1" x14ac:dyDescent="0.25">
      <c r="B190" s="176"/>
      <c r="C190" s="176"/>
      <c r="D190" s="176"/>
      <c r="E190" s="176"/>
      <c r="F190" s="176"/>
      <c r="G190" s="176"/>
      <c r="H190" s="176"/>
      <c r="I190" s="176"/>
      <c r="J190" s="176"/>
      <c r="K190" s="176"/>
      <c r="L190" s="176"/>
    </row>
    <row r="191" spans="2:12" ht="15.75" customHeight="1" x14ac:dyDescent="0.25">
      <c r="B191" s="176"/>
      <c r="C191" s="176"/>
      <c r="D191" s="176"/>
      <c r="E191" s="176"/>
      <c r="F191" s="176"/>
      <c r="G191" s="176"/>
      <c r="H191" s="176"/>
      <c r="I191" s="176"/>
      <c r="J191" s="176"/>
      <c r="K191" s="176"/>
      <c r="L191" s="176"/>
    </row>
    <row r="192" spans="2:12" ht="15.75" customHeight="1" x14ac:dyDescent="0.25">
      <c r="B192" s="176"/>
      <c r="C192" s="176"/>
      <c r="D192" s="176"/>
      <c r="E192" s="176"/>
      <c r="F192" s="176"/>
      <c r="G192" s="176"/>
      <c r="H192" s="176"/>
      <c r="I192" s="176"/>
      <c r="J192" s="176"/>
      <c r="K192" s="176"/>
      <c r="L192" s="176"/>
    </row>
    <row r="193" spans="2:12" ht="15.75" customHeight="1" x14ac:dyDescent="0.25">
      <c r="B193" s="176"/>
      <c r="C193" s="176"/>
      <c r="D193" s="176"/>
      <c r="E193" s="176"/>
      <c r="F193" s="176"/>
      <c r="G193" s="176"/>
      <c r="H193" s="176"/>
      <c r="I193" s="176"/>
      <c r="J193" s="176"/>
      <c r="K193" s="176"/>
      <c r="L193" s="176"/>
    </row>
    <row r="194" spans="2:12" ht="15.75" customHeight="1" x14ac:dyDescent="0.25">
      <c r="B194" s="176"/>
      <c r="C194" s="176"/>
      <c r="D194" s="176"/>
      <c r="E194" s="176"/>
      <c r="F194" s="176"/>
      <c r="G194" s="176"/>
      <c r="H194" s="176"/>
      <c r="I194" s="176"/>
      <c r="J194" s="176"/>
      <c r="K194" s="176"/>
      <c r="L194" s="176"/>
    </row>
    <row r="195" spans="2:12" ht="15.75" customHeight="1" x14ac:dyDescent="0.25">
      <c r="B195" s="176"/>
      <c r="C195" s="176"/>
      <c r="D195" s="176"/>
      <c r="E195" s="176"/>
      <c r="F195" s="176"/>
      <c r="G195" s="176"/>
      <c r="H195" s="176"/>
      <c r="I195" s="176"/>
      <c r="J195" s="176"/>
      <c r="K195" s="176"/>
      <c r="L195" s="176"/>
    </row>
    <row r="196" spans="2:12" ht="15.75" customHeight="1" x14ac:dyDescent="0.25">
      <c r="B196" s="176"/>
      <c r="C196" s="176"/>
      <c r="D196" s="176"/>
      <c r="E196" s="176"/>
      <c r="F196" s="176"/>
      <c r="G196" s="176"/>
      <c r="H196" s="176"/>
      <c r="I196" s="176"/>
      <c r="J196" s="176"/>
      <c r="K196" s="176"/>
      <c r="L196" s="176"/>
    </row>
    <row r="197" spans="2:12" ht="15.75" customHeight="1" x14ac:dyDescent="0.25">
      <c r="B197" s="176"/>
      <c r="C197" s="176"/>
      <c r="D197" s="176"/>
      <c r="E197" s="176"/>
      <c r="F197" s="176"/>
      <c r="G197" s="176"/>
      <c r="H197" s="176"/>
      <c r="I197" s="176"/>
      <c r="J197" s="176"/>
      <c r="K197" s="176"/>
      <c r="L197" s="176"/>
    </row>
    <row r="198" spans="2:12" ht="15.75" customHeight="1" x14ac:dyDescent="0.25">
      <c r="B198" s="176"/>
      <c r="C198" s="176"/>
      <c r="D198" s="176"/>
      <c r="E198" s="176"/>
      <c r="F198" s="176"/>
      <c r="G198" s="176"/>
      <c r="H198" s="176"/>
      <c r="I198" s="176"/>
      <c r="J198" s="176"/>
      <c r="K198" s="176"/>
      <c r="L198" s="176"/>
    </row>
    <row r="199" spans="2:12" ht="15.75" customHeight="1" x14ac:dyDescent="0.25">
      <c r="B199" s="176"/>
      <c r="C199" s="176"/>
      <c r="D199" s="176"/>
      <c r="E199" s="176"/>
      <c r="F199" s="176"/>
      <c r="G199" s="176"/>
      <c r="H199" s="176"/>
      <c r="I199" s="176"/>
      <c r="J199" s="176"/>
      <c r="K199" s="176"/>
      <c r="L199" s="176"/>
    </row>
    <row r="200" spans="2:12" ht="15.75" customHeight="1" x14ac:dyDescent="0.25">
      <c r="B200" s="176"/>
      <c r="C200" s="176"/>
      <c r="D200" s="176"/>
      <c r="E200" s="176"/>
      <c r="F200" s="176"/>
      <c r="G200" s="176"/>
      <c r="H200" s="176"/>
      <c r="I200" s="176"/>
      <c r="J200" s="176"/>
      <c r="K200" s="176"/>
      <c r="L200" s="176"/>
    </row>
    <row r="201" spans="2:12" ht="15.75" customHeight="1" x14ac:dyDescent="0.25">
      <c r="B201" s="176"/>
      <c r="C201" s="176"/>
      <c r="D201" s="176"/>
      <c r="E201" s="176"/>
      <c r="F201" s="176"/>
      <c r="G201" s="176"/>
      <c r="H201" s="176"/>
      <c r="I201" s="176"/>
      <c r="J201" s="176"/>
      <c r="K201" s="176"/>
      <c r="L201" s="176"/>
    </row>
    <row r="202" spans="2:12" ht="15.75" customHeight="1" x14ac:dyDescent="0.25">
      <c r="B202" s="176"/>
      <c r="C202" s="176"/>
      <c r="D202" s="176"/>
      <c r="E202" s="176"/>
      <c r="F202" s="176"/>
      <c r="G202" s="176"/>
      <c r="H202" s="176"/>
      <c r="I202" s="176"/>
      <c r="J202" s="176"/>
      <c r="K202" s="176"/>
      <c r="L202" s="176"/>
    </row>
    <row r="203" spans="2:12" ht="15.75" customHeight="1" x14ac:dyDescent="0.25">
      <c r="B203" s="176"/>
      <c r="C203" s="176"/>
      <c r="D203" s="176"/>
      <c r="E203" s="176"/>
      <c r="F203" s="176"/>
      <c r="G203" s="176"/>
      <c r="H203" s="176"/>
      <c r="I203" s="176"/>
      <c r="J203" s="176"/>
      <c r="K203" s="176"/>
      <c r="L203" s="176"/>
    </row>
    <row r="204" spans="2:12" ht="15.75" customHeight="1" x14ac:dyDescent="0.25">
      <c r="B204" s="176"/>
      <c r="C204" s="176"/>
      <c r="D204" s="176"/>
      <c r="E204" s="176"/>
      <c r="F204" s="176"/>
      <c r="G204" s="176"/>
      <c r="H204" s="176"/>
      <c r="I204" s="176"/>
      <c r="J204" s="176"/>
      <c r="K204" s="176"/>
      <c r="L204" s="176"/>
    </row>
    <row r="205" spans="2:12" ht="15.75" customHeight="1" x14ac:dyDescent="0.25">
      <c r="B205" s="176"/>
      <c r="C205" s="176"/>
      <c r="D205" s="176"/>
      <c r="E205" s="176"/>
      <c r="F205" s="176"/>
      <c r="G205" s="176"/>
      <c r="H205" s="176"/>
      <c r="I205" s="176"/>
      <c r="J205" s="176"/>
      <c r="K205" s="176"/>
      <c r="L205" s="176"/>
    </row>
    <row r="206" spans="2:12" ht="15.75" customHeight="1" x14ac:dyDescent="0.25">
      <c r="B206" s="176"/>
      <c r="C206" s="176"/>
      <c r="D206" s="176"/>
      <c r="E206" s="176"/>
      <c r="F206" s="176"/>
      <c r="G206" s="176"/>
      <c r="H206" s="176"/>
      <c r="I206" s="176"/>
      <c r="J206" s="176"/>
      <c r="K206" s="176"/>
      <c r="L206" s="176"/>
    </row>
    <row r="207" spans="2:12" ht="15.75" customHeight="1" x14ac:dyDescent="0.25">
      <c r="B207" s="176"/>
      <c r="C207" s="176"/>
      <c r="D207" s="176"/>
      <c r="E207" s="176"/>
      <c r="F207" s="176"/>
      <c r="G207" s="176"/>
      <c r="H207" s="176"/>
      <c r="I207" s="176"/>
      <c r="J207" s="176"/>
      <c r="K207" s="176"/>
      <c r="L207" s="176"/>
    </row>
    <row r="208" spans="2:12" ht="15.75" customHeight="1" x14ac:dyDescent="0.25">
      <c r="B208" s="176"/>
      <c r="C208" s="176"/>
      <c r="D208" s="176"/>
      <c r="E208" s="176"/>
      <c r="F208" s="176"/>
      <c r="G208" s="176"/>
      <c r="H208" s="176"/>
      <c r="I208" s="176"/>
      <c r="J208" s="176"/>
      <c r="K208" s="176"/>
      <c r="L208" s="176"/>
    </row>
    <row r="209" spans="2:12" ht="15.75" customHeight="1" x14ac:dyDescent="0.25">
      <c r="B209" s="176"/>
      <c r="C209" s="176"/>
      <c r="D209" s="176"/>
      <c r="E209" s="176"/>
      <c r="F209" s="176"/>
      <c r="G209" s="176"/>
      <c r="H209" s="176"/>
      <c r="I209" s="176"/>
      <c r="J209" s="176"/>
      <c r="K209" s="176"/>
      <c r="L209" s="176"/>
    </row>
    <row r="210" spans="2:12" ht="15.75" customHeight="1" x14ac:dyDescent="0.25">
      <c r="B210" s="176"/>
      <c r="C210" s="176"/>
      <c r="D210" s="176"/>
      <c r="E210" s="176"/>
      <c r="F210" s="176"/>
      <c r="G210" s="176"/>
      <c r="H210" s="176"/>
      <c r="I210" s="176"/>
      <c r="J210" s="176"/>
      <c r="K210" s="176"/>
      <c r="L210" s="176"/>
    </row>
    <row r="211" spans="2:12" ht="15.75" customHeight="1" x14ac:dyDescent="0.25">
      <c r="B211" s="176"/>
      <c r="C211" s="176"/>
      <c r="D211" s="176"/>
      <c r="E211" s="176"/>
      <c r="F211" s="176"/>
      <c r="G211" s="176"/>
      <c r="H211" s="176"/>
      <c r="I211" s="176"/>
      <c r="J211" s="176"/>
      <c r="K211" s="176"/>
      <c r="L211" s="176"/>
    </row>
    <row r="212" spans="2:12" ht="15.75" customHeight="1" x14ac:dyDescent="0.25">
      <c r="B212" s="176"/>
      <c r="C212" s="176"/>
      <c r="D212" s="176"/>
      <c r="E212" s="176"/>
      <c r="F212" s="176"/>
      <c r="G212" s="176"/>
      <c r="H212" s="176"/>
      <c r="I212" s="176"/>
      <c r="J212" s="176"/>
      <c r="K212" s="176"/>
      <c r="L212" s="176"/>
    </row>
    <row r="213" spans="2:12" ht="15.75" customHeight="1" x14ac:dyDescent="0.25">
      <c r="B213" s="176"/>
      <c r="C213" s="176"/>
      <c r="D213" s="176"/>
      <c r="E213" s="176"/>
      <c r="F213" s="176"/>
      <c r="G213" s="176"/>
      <c r="H213" s="176"/>
      <c r="I213" s="176"/>
      <c r="J213" s="176"/>
      <c r="K213" s="176"/>
      <c r="L213" s="176"/>
    </row>
    <row r="214" spans="2:12" ht="15.75" customHeight="1" x14ac:dyDescent="0.25">
      <c r="B214" s="176"/>
      <c r="C214" s="176"/>
      <c r="D214" s="176"/>
      <c r="E214" s="176"/>
      <c r="F214" s="176"/>
      <c r="G214" s="176"/>
      <c r="H214" s="176"/>
      <c r="I214" s="176"/>
      <c r="J214" s="176"/>
      <c r="K214" s="176"/>
      <c r="L214" s="176"/>
    </row>
    <row r="215" spans="2:12" ht="15.75" customHeight="1" x14ac:dyDescent="0.25">
      <c r="B215" s="176"/>
      <c r="C215" s="176"/>
      <c r="D215" s="176"/>
      <c r="E215" s="176"/>
      <c r="F215" s="176"/>
      <c r="G215" s="176"/>
      <c r="H215" s="176"/>
      <c r="I215" s="176"/>
      <c r="J215" s="176"/>
      <c r="K215" s="176"/>
      <c r="L215" s="176"/>
    </row>
    <row r="216" spans="2:12" ht="15.75" customHeight="1" x14ac:dyDescent="0.25">
      <c r="B216" s="176"/>
      <c r="C216" s="176"/>
      <c r="D216" s="176"/>
      <c r="E216" s="176"/>
      <c r="F216" s="176"/>
      <c r="G216" s="176"/>
      <c r="H216" s="176"/>
      <c r="I216" s="176"/>
      <c r="J216" s="176"/>
      <c r="K216" s="176"/>
      <c r="L216" s="176"/>
    </row>
    <row r="217" spans="2:12" ht="15.75" customHeight="1" x14ac:dyDescent="0.25">
      <c r="B217" s="176"/>
      <c r="C217" s="176"/>
      <c r="D217" s="176"/>
      <c r="E217" s="176"/>
      <c r="F217" s="176"/>
      <c r="G217" s="176"/>
      <c r="H217" s="176"/>
      <c r="I217" s="176"/>
      <c r="J217" s="176"/>
      <c r="K217" s="176"/>
      <c r="L217" s="176"/>
    </row>
    <row r="218" spans="2:12" ht="15.75" customHeight="1" x14ac:dyDescent="0.25">
      <c r="B218" s="176"/>
      <c r="C218" s="176"/>
      <c r="D218" s="176"/>
      <c r="E218" s="176"/>
      <c r="F218" s="176"/>
      <c r="G218" s="176"/>
      <c r="H218" s="176"/>
      <c r="I218" s="176"/>
      <c r="J218" s="176"/>
      <c r="K218" s="176"/>
      <c r="L218" s="176"/>
    </row>
    <row r="219" spans="2:12" ht="15.75" customHeight="1" x14ac:dyDescent="0.25">
      <c r="B219" s="176"/>
      <c r="C219" s="176"/>
      <c r="D219" s="176"/>
      <c r="E219" s="176"/>
      <c r="F219" s="176"/>
      <c r="G219" s="176"/>
      <c r="H219" s="176"/>
      <c r="I219" s="176"/>
      <c r="J219" s="176"/>
      <c r="K219" s="176"/>
      <c r="L219" s="176"/>
    </row>
    <row r="220" spans="2:12" ht="15.75" customHeight="1" x14ac:dyDescent="0.25">
      <c r="B220" s="176"/>
      <c r="C220" s="176"/>
      <c r="D220" s="176"/>
      <c r="E220" s="176"/>
      <c r="F220" s="176"/>
      <c r="G220" s="176"/>
      <c r="H220" s="176"/>
      <c r="I220" s="176"/>
      <c r="J220" s="176"/>
      <c r="K220" s="176"/>
      <c r="L220" s="176"/>
    </row>
    <row r="221" spans="2:12" ht="15.75" customHeight="1" x14ac:dyDescent="0.25">
      <c r="B221" s="176"/>
      <c r="C221" s="176"/>
      <c r="D221" s="176"/>
      <c r="E221" s="176"/>
      <c r="F221" s="176"/>
      <c r="G221" s="176"/>
      <c r="H221" s="176"/>
      <c r="I221" s="176"/>
      <c r="J221" s="176"/>
      <c r="K221" s="176"/>
      <c r="L221" s="176"/>
    </row>
    <row r="222" spans="2:12" ht="15.75" customHeight="1" x14ac:dyDescent="0.25">
      <c r="B222" s="176"/>
      <c r="C222" s="176"/>
      <c r="D222" s="176"/>
      <c r="E222" s="176"/>
      <c r="F222" s="176"/>
      <c r="G222" s="176"/>
      <c r="H222" s="176"/>
      <c r="I222" s="176"/>
      <c r="J222" s="176"/>
      <c r="K222" s="176"/>
      <c r="L222" s="176"/>
    </row>
    <row r="223" spans="2:12" ht="15.75" customHeight="1" x14ac:dyDescent="0.25">
      <c r="B223" s="176"/>
      <c r="C223" s="176"/>
      <c r="D223" s="176"/>
      <c r="E223" s="176"/>
      <c r="F223" s="176"/>
      <c r="G223" s="176"/>
      <c r="H223" s="176"/>
      <c r="I223" s="176"/>
      <c r="J223" s="176"/>
      <c r="K223" s="176"/>
      <c r="L223" s="176"/>
    </row>
    <row r="224" spans="2:12" ht="15.75" customHeight="1" x14ac:dyDescent="0.25">
      <c r="B224" s="176"/>
      <c r="C224" s="176"/>
      <c r="D224" s="176"/>
      <c r="E224" s="176"/>
      <c r="F224" s="176"/>
      <c r="G224" s="176"/>
      <c r="H224" s="176"/>
      <c r="I224" s="176"/>
      <c r="J224" s="176"/>
      <c r="K224" s="176"/>
      <c r="L224" s="176"/>
    </row>
    <row r="225" spans="2:12" ht="15.75" customHeight="1" x14ac:dyDescent="0.25">
      <c r="B225" s="176"/>
      <c r="C225" s="176"/>
      <c r="D225" s="176"/>
      <c r="E225" s="176"/>
      <c r="F225" s="176"/>
      <c r="G225" s="176"/>
      <c r="H225" s="176"/>
      <c r="I225" s="176"/>
      <c r="J225" s="176"/>
      <c r="K225" s="176"/>
      <c r="L225" s="176"/>
    </row>
    <row r="226" spans="2:12" ht="15.75" customHeight="1" x14ac:dyDescent="0.25">
      <c r="B226" s="176"/>
      <c r="C226" s="176"/>
      <c r="D226" s="176"/>
      <c r="E226" s="176"/>
      <c r="F226" s="176"/>
      <c r="G226" s="176"/>
      <c r="H226" s="176"/>
      <c r="I226" s="176"/>
      <c r="J226" s="176"/>
      <c r="K226" s="176"/>
      <c r="L226" s="176"/>
    </row>
    <row r="227" spans="2:12" ht="15.75" customHeight="1" x14ac:dyDescent="0.25">
      <c r="B227" s="176"/>
      <c r="C227" s="176"/>
      <c r="D227" s="176"/>
      <c r="E227" s="176"/>
      <c r="F227" s="176"/>
      <c r="G227" s="176"/>
      <c r="H227" s="176"/>
      <c r="I227" s="176"/>
      <c r="J227" s="176"/>
      <c r="K227" s="176"/>
      <c r="L227" s="176"/>
    </row>
    <row r="228" spans="2:12" ht="15.75" customHeight="1" x14ac:dyDescent="0.25">
      <c r="B228" s="176"/>
      <c r="C228" s="176"/>
      <c r="D228" s="176"/>
      <c r="E228" s="176"/>
      <c r="F228" s="176"/>
      <c r="G228" s="176"/>
      <c r="H228" s="176"/>
      <c r="I228" s="176"/>
      <c r="J228" s="176"/>
      <c r="K228" s="176"/>
      <c r="L228" s="176"/>
    </row>
    <row r="229" spans="2:12" ht="15.75" customHeight="1" x14ac:dyDescent="0.25">
      <c r="B229" s="176"/>
      <c r="C229" s="176"/>
      <c r="D229" s="176"/>
      <c r="E229" s="176"/>
      <c r="F229" s="176"/>
      <c r="G229" s="176"/>
      <c r="H229" s="176"/>
      <c r="I229" s="176"/>
      <c r="J229" s="176"/>
      <c r="K229" s="176"/>
      <c r="L229" s="176"/>
    </row>
    <row r="230" spans="2:12" ht="15.75" customHeight="1" x14ac:dyDescent="0.25">
      <c r="B230" s="176"/>
      <c r="C230" s="176"/>
      <c r="D230" s="176"/>
      <c r="E230" s="176"/>
      <c r="F230" s="176"/>
      <c r="G230" s="176"/>
      <c r="H230" s="176"/>
      <c r="I230" s="176"/>
      <c r="J230" s="176"/>
      <c r="K230" s="176"/>
      <c r="L230" s="176"/>
    </row>
    <row r="231" spans="2:12" ht="15.75" customHeight="1" x14ac:dyDescent="0.25">
      <c r="B231" s="176"/>
      <c r="C231" s="176"/>
      <c r="D231" s="176"/>
      <c r="E231" s="176"/>
      <c r="F231" s="176"/>
      <c r="G231" s="176"/>
      <c r="H231" s="176"/>
      <c r="I231" s="176"/>
      <c r="J231" s="176"/>
      <c r="K231" s="176"/>
      <c r="L231" s="176"/>
    </row>
    <row r="232" spans="2:12" ht="15.75" customHeight="1" x14ac:dyDescent="0.25">
      <c r="B232" s="176"/>
      <c r="C232" s="176"/>
      <c r="D232" s="176"/>
      <c r="E232" s="176"/>
      <c r="F232" s="176"/>
      <c r="G232" s="176"/>
      <c r="H232" s="176"/>
      <c r="I232" s="176"/>
      <c r="J232" s="176"/>
      <c r="K232" s="176"/>
      <c r="L232" s="176"/>
    </row>
    <row r="233" spans="2:12" ht="15.75" customHeight="1" x14ac:dyDescent="0.25">
      <c r="B233" s="176"/>
      <c r="C233" s="176"/>
      <c r="D233" s="176"/>
      <c r="E233" s="176"/>
      <c r="F233" s="176"/>
      <c r="G233" s="176"/>
      <c r="H233" s="176"/>
      <c r="I233" s="176"/>
      <c r="J233" s="176"/>
      <c r="K233" s="176"/>
      <c r="L233" s="176"/>
    </row>
    <row r="234" spans="2:12" ht="15.75" customHeight="1" x14ac:dyDescent="0.25">
      <c r="B234" s="176"/>
      <c r="C234" s="176"/>
      <c r="D234" s="176"/>
      <c r="E234" s="176"/>
      <c r="F234" s="176"/>
      <c r="G234" s="176"/>
      <c r="H234" s="176"/>
      <c r="I234" s="176"/>
      <c r="J234" s="176"/>
      <c r="K234" s="176"/>
      <c r="L234" s="176"/>
    </row>
    <row r="235" spans="2:12" ht="15.75" customHeight="1" x14ac:dyDescent="0.25">
      <c r="B235" s="176"/>
      <c r="C235" s="176"/>
      <c r="D235" s="176"/>
      <c r="E235" s="176"/>
      <c r="F235" s="176"/>
      <c r="G235" s="176"/>
      <c r="H235" s="176"/>
      <c r="I235" s="176"/>
      <c r="J235" s="176"/>
      <c r="K235" s="176"/>
      <c r="L235" s="176"/>
    </row>
    <row r="236" spans="2:12" ht="15.75" customHeight="1" x14ac:dyDescent="0.25">
      <c r="B236" s="176"/>
      <c r="C236" s="176"/>
      <c r="D236" s="176"/>
      <c r="E236" s="176"/>
      <c r="F236" s="176"/>
      <c r="G236" s="176"/>
      <c r="H236" s="176"/>
      <c r="I236" s="176"/>
      <c r="J236" s="176"/>
      <c r="K236" s="176"/>
      <c r="L236" s="176"/>
    </row>
    <row r="237" spans="2:12" ht="15.75" customHeight="1" x14ac:dyDescent="0.25">
      <c r="B237" s="176"/>
      <c r="C237" s="176"/>
      <c r="D237" s="176"/>
      <c r="E237" s="176"/>
      <c r="F237" s="176"/>
      <c r="G237" s="176"/>
      <c r="H237" s="176"/>
      <c r="I237" s="176"/>
      <c r="J237" s="176"/>
      <c r="K237" s="176"/>
      <c r="L237" s="176"/>
    </row>
    <row r="238" spans="2:12" ht="15.75" customHeight="1" x14ac:dyDescent="0.25">
      <c r="B238" s="176"/>
      <c r="C238" s="176"/>
      <c r="D238" s="176"/>
      <c r="E238" s="176"/>
      <c r="F238" s="176"/>
      <c r="G238" s="176"/>
      <c r="H238" s="176"/>
      <c r="I238" s="176"/>
      <c r="J238" s="176"/>
      <c r="K238" s="176"/>
      <c r="L238" s="176"/>
    </row>
    <row r="239" spans="2:12" ht="15.75" customHeight="1" x14ac:dyDescent="0.25">
      <c r="B239" s="176"/>
      <c r="C239" s="176"/>
      <c r="D239" s="176"/>
      <c r="E239" s="176"/>
      <c r="F239" s="176"/>
      <c r="G239" s="176"/>
      <c r="H239" s="176"/>
      <c r="I239" s="176"/>
      <c r="J239" s="176"/>
      <c r="K239" s="176"/>
      <c r="L239" s="176"/>
    </row>
    <row r="240" spans="2:12" ht="15.75" customHeight="1" x14ac:dyDescent="0.25">
      <c r="B240" s="176"/>
      <c r="C240" s="176"/>
      <c r="D240" s="176"/>
      <c r="E240" s="176"/>
      <c r="F240" s="176"/>
      <c r="G240" s="176"/>
      <c r="H240" s="176"/>
      <c r="I240" s="176"/>
      <c r="J240" s="176"/>
      <c r="K240" s="176"/>
      <c r="L240" s="176"/>
    </row>
    <row r="241" spans="2:12" ht="15.75" customHeight="1" x14ac:dyDescent="0.25">
      <c r="B241" s="176"/>
      <c r="C241" s="176"/>
      <c r="D241" s="176"/>
      <c r="E241" s="176"/>
      <c r="F241" s="176"/>
      <c r="G241" s="176"/>
      <c r="H241" s="176"/>
      <c r="I241" s="176"/>
      <c r="J241" s="176"/>
      <c r="K241" s="176"/>
      <c r="L241" s="176"/>
    </row>
    <row r="242" spans="2:12" ht="15.75" customHeight="1" x14ac:dyDescent="0.25">
      <c r="B242" s="176"/>
      <c r="C242" s="176"/>
      <c r="D242" s="176"/>
      <c r="E242" s="176"/>
      <c r="F242" s="176"/>
      <c r="G242" s="176"/>
      <c r="H242" s="176"/>
      <c r="I242" s="176"/>
      <c r="J242" s="176"/>
      <c r="K242" s="176"/>
      <c r="L242" s="176"/>
    </row>
    <row r="243" spans="2:12" ht="15.75" customHeight="1" x14ac:dyDescent="0.25">
      <c r="B243" s="176"/>
      <c r="C243" s="176"/>
      <c r="D243" s="176"/>
      <c r="E243" s="176"/>
      <c r="F243" s="176"/>
      <c r="G243" s="176"/>
      <c r="H243" s="176"/>
      <c r="I243" s="176"/>
      <c r="J243" s="176"/>
      <c r="K243" s="176"/>
      <c r="L243" s="176"/>
    </row>
    <row r="244" spans="2:12" ht="15.75" customHeight="1" x14ac:dyDescent="0.25">
      <c r="B244" s="176"/>
      <c r="C244" s="176"/>
      <c r="D244" s="176"/>
      <c r="E244" s="176"/>
      <c r="F244" s="176"/>
      <c r="G244" s="176"/>
      <c r="H244" s="176"/>
      <c r="I244" s="176"/>
      <c r="J244" s="176"/>
      <c r="K244" s="176"/>
      <c r="L244" s="176"/>
    </row>
    <row r="245" spans="2:12" ht="15.75" customHeight="1" x14ac:dyDescent="0.25">
      <c r="B245" s="176"/>
      <c r="C245" s="176"/>
      <c r="D245" s="176"/>
      <c r="E245" s="176"/>
      <c r="F245" s="176"/>
      <c r="G245" s="176"/>
      <c r="H245" s="176"/>
      <c r="I245" s="176"/>
      <c r="J245" s="176"/>
      <c r="K245" s="176"/>
      <c r="L245" s="176"/>
    </row>
    <row r="246" spans="2:12" ht="15.75" customHeight="1" x14ac:dyDescent="0.25">
      <c r="B246" s="176"/>
      <c r="C246" s="176"/>
      <c r="D246" s="176"/>
      <c r="E246" s="176"/>
      <c r="F246" s="176"/>
      <c r="G246" s="176"/>
      <c r="H246" s="176"/>
      <c r="I246" s="176"/>
      <c r="J246" s="176"/>
      <c r="K246" s="176"/>
      <c r="L246" s="176"/>
    </row>
    <row r="247" spans="2:12" ht="15.75" customHeight="1" x14ac:dyDescent="0.25">
      <c r="B247" s="176"/>
      <c r="C247" s="176"/>
      <c r="D247" s="176"/>
      <c r="E247" s="176"/>
      <c r="F247" s="176"/>
      <c r="G247" s="176"/>
      <c r="H247" s="176"/>
      <c r="I247" s="176"/>
      <c r="J247" s="176"/>
      <c r="K247" s="176"/>
      <c r="L247" s="176"/>
    </row>
    <row r="248" spans="2:12" ht="15.75" customHeight="1" x14ac:dyDescent="0.25">
      <c r="B248" s="176"/>
      <c r="C248" s="176"/>
      <c r="D248" s="176"/>
      <c r="E248" s="176"/>
      <c r="F248" s="176"/>
      <c r="G248" s="176"/>
      <c r="H248" s="176"/>
      <c r="I248" s="176"/>
      <c r="J248" s="176"/>
      <c r="K248" s="176"/>
      <c r="L248" s="176"/>
    </row>
    <row r="249" spans="2:12" ht="15.75" customHeight="1" x14ac:dyDescent="0.25">
      <c r="B249" s="176"/>
      <c r="C249" s="176"/>
      <c r="D249" s="176"/>
      <c r="E249" s="176"/>
      <c r="F249" s="176"/>
      <c r="G249" s="176"/>
      <c r="H249" s="176"/>
      <c r="I249" s="176"/>
      <c r="J249" s="176"/>
      <c r="K249" s="176"/>
      <c r="L249" s="176"/>
    </row>
    <row r="250" spans="2:12" ht="15.75" customHeight="1" x14ac:dyDescent="0.25">
      <c r="B250" s="176"/>
      <c r="C250" s="176"/>
      <c r="D250" s="176"/>
      <c r="E250" s="176"/>
      <c r="F250" s="176"/>
      <c r="G250" s="176"/>
      <c r="H250" s="176"/>
      <c r="I250" s="176"/>
      <c r="J250" s="176"/>
      <c r="K250" s="176"/>
      <c r="L250" s="176"/>
    </row>
    <row r="251" spans="2:12" ht="15.75" customHeight="1" x14ac:dyDescent="0.25">
      <c r="B251" s="176"/>
      <c r="C251" s="176"/>
      <c r="D251" s="176"/>
      <c r="E251" s="176"/>
      <c r="F251" s="176"/>
      <c r="G251" s="176"/>
      <c r="H251" s="176"/>
      <c r="I251" s="176"/>
      <c r="J251" s="176"/>
      <c r="K251" s="176"/>
      <c r="L251" s="176"/>
    </row>
    <row r="252" spans="2:12" ht="15.75" customHeight="1" x14ac:dyDescent="0.25">
      <c r="B252" s="176"/>
      <c r="C252" s="176"/>
      <c r="D252" s="176"/>
      <c r="E252" s="176"/>
      <c r="F252" s="176"/>
      <c r="G252" s="176"/>
      <c r="H252" s="176"/>
      <c r="I252" s="176"/>
      <c r="J252" s="176"/>
      <c r="K252" s="176"/>
      <c r="L252" s="176"/>
    </row>
    <row r="253" spans="2:12" ht="15.75" customHeight="1" x14ac:dyDescent="0.25">
      <c r="B253" s="176"/>
      <c r="C253" s="176"/>
      <c r="D253" s="176"/>
      <c r="E253" s="176"/>
      <c r="F253" s="176"/>
      <c r="G253" s="176"/>
      <c r="H253" s="176"/>
      <c r="I253" s="176"/>
      <c r="J253" s="176"/>
      <c r="K253" s="176"/>
      <c r="L253" s="176"/>
    </row>
    <row r="254" spans="2:12" ht="15.75" customHeight="1" x14ac:dyDescent="0.25">
      <c r="B254" s="176"/>
      <c r="C254" s="176"/>
      <c r="D254" s="176"/>
      <c r="E254" s="176"/>
      <c r="F254" s="176"/>
      <c r="G254" s="176"/>
      <c r="H254" s="176"/>
      <c r="I254" s="176"/>
      <c r="J254" s="176"/>
      <c r="K254" s="176"/>
      <c r="L254" s="176"/>
    </row>
    <row r="255" spans="2:12" ht="15.75" customHeight="1" x14ac:dyDescent="0.25">
      <c r="B255" s="176"/>
      <c r="C255" s="176"/>
      <c r="D255" s="176"/>
      <c r="E255" s="176"/>
      <c r="F255" s="176"/>
      <c r="G255" s="176"/>
      <c r="H255" s="176"/>
      <c r="I255" s="176"/>
      <c r="J255" s="176"/>
      <c r="K255" s="176"/>
      <c r="L255" s="176"/>
    </row>
    <row r="256" spans="2:12" ht="15.75" customHeight="1" x14ac:dyDescent="0.25">
      <c r="B256" s="176"/>
      <c r="C256" s="176"/>
      <c r="D256" s="176"/>
      <c r="E256" s="176"/>
      <c r="F256" s="176"/>
      <c r="G256" s="176"/>
      <c r="H256" s="176"/>
      <c r="I256" s="176"/>
      <c r="J256" s="176"/>
      <c r="K256" s="176"/>
      <c r="L256" s="176"/>
    </row>
    <row r="257" spans="2:12" ht="15.75" customHeight="1" x14ac:dyDescent="0.25">
      <c r="B257" s="176"/>
      <c r="C257" s="176"/>
      <c r="D257" s="176"/>
      <c r="E257" s="176"/>
      <c r="F257" s="176"/>
      <c r="G257" s="176"/>
      <c r="H257" s="176"/>
      <c r="I257" s="176"/>
      <c r="J257" s="176"/>
      <c r="K257" s="176"/>
      <c r="L257" s="176"/>
    </row>
    <row r="258" spans="2:12" ht="15.75" customHeight="1" x14ac:dyDescent="0.25">
      <c r="B258" s="176"/>
      <c r="C258" s="176"/>
      <c r="D258" s="176"/>
      <c r="E258" s="176"/>
      <c r="F258" s="176"/>
      <c r="G258" s="176"/>
      <c r="H258" s="176"/>
      <c r="I258" s="176"/>
      <c r="J258" s="176"/>
      <c r="K258" s="176"/>
      <c r="L258" s="176"/>
    </row>
    <row r="259" spans="2:12" ht="15.75" customHeight="1" x14ac:dyDescent="0.25">
      <c r="B259" s="176"/>
      <c r="C259" s="176"/>
      <c r="D259" s="176"/>
      <c r="E259" s="176"/>
      <c r="F259" s="176"/>
      <c r="G259" s="176"/>
      <c r="H259" s="176"/>
      <c r="I259" s="176"/>
      <c r="J259" s="176"/>
      <c r="K259" s="176"/>
      <c r="L259" s="176"/>
    </row>
    <row r="260" spans="2:12" ht="15.75" customHeight="1" x14ac:dyDescent="0.25">
      <c r="B260" s="176"/>
      <c r="C260" s="176"/>
      <c r="D260" s="176"/>
      <c r="E260" s="176"/>
      <c r="F260" s="176"/>
      <c r="G260" s="176"/>
      <c r="H260" s="176"/>
      <c r="I260" s="176"/>
      <c r="J260" s="176"/>
      <c r="K260" s="176"/>
      <c r="L260" s="176"/>
    </row>
    <row r="261" spans="2:12" ht="15.75" customHeight="1" x14ac:dyDescent="0.25">
      <c r="B261" s="176"/>
      <c r="C261" s="176"/>
      <c r="D261" s="176"/>
      <c r="E261" s="176"/>
      <c r="F261" s="176"/>
      <c r="G261" s="176"/>
      <c r="H261" s="176"/>
      <c r="I261" s="176"/>
      <c r="J261" s="176"/>
      <c r="K261" s="176"/>
      <c r="L261" s="176"/>
    </row>
    <row r="262" spans="2:12" ht="15.75" customHeight="1" x14ac:dyDescent="0.25">
      <c r="B262" s="176"/>
      <c r="C262" s="176"/>
      <c r="D262" s="176"/>
      <c r="E262" s="176"/>
      <c r="F262" s="176"/>
      <c r="G262" s="176"/>
      <c r="H262" s="176"/>
      <c r="I262" s="176"/>
      <c r="J262" s="176"/>
      <c r="K262" s="176"/>
      <c r="L262" s="176"/>
    </row>
    <row r="263" spans="2:12" ht="15.75" customHeight="1" x14ac:dyDescent="0.25">
      <c r="B263" s="176"/>
      <c r="C263" s="176"/>
      <c r="D263" s="176"/>
      <c r="E263" s="176"/>
      <c r="F263" s="176"/>
      <c r="G263" s="176"/>
      <c r="H263" s="176"/>
      <c r="I263" s="176"/>
      <c r="J263" s="176"/>
      <c r="K263" s="176"/>
      <c r="L263" s="176"/>
    </row>
    <row r="264" spans="2:12" ht="15.75" customHeight="1" x14ac:dyDescent="0.25">
      <c r="B264" s="176"/>
      <c r="C264" s="176"/>
      <c r="D264" s="176"/>
      <c r="E264" s="176"/>
      <c r="F264" s="176"/>
      <c r="G264" s="176"/>
      <c r="H264" s="176"/>
      <c r="I264" s="176"/>
      <c r="J264" s="176"/>
      <c r="K264" s="176"/>
      <c r="L264" s="176"/>
    </row>
    <row r="265" spans="2:12" ht="15.75" customHeight="1" x14ac:dyDescent="0.25">
      <c r="B265" s="176"/>
      <c r="C265" s="176"/>
      <c r="D265" s="176"/>
      <c r="E265" s="176"/>
      <c r="F265" s="176"/>
      <c r="G265" s="176"/>
      <c r="H265" s="176"/>
      <c r="I265" s="176"/>
      <c r="J265" s="176"/>
      <c r="K265" s="176"/>
      <c r="L265" s="176"/>
    </row>
    <row r="266" spans="2:12" ht="15.75" customHeight="1" x14ac:dyDescent="0.25">
      <c r="B266" s="176"/>
      <c r="C266" s="176"/>
      <c r="D266" s="176"/>
      <c r="E266" s="176"/>
      <c r="F266" s="176"/>
      <c r="G266" s="176"/>
      <c r="H266" s="176"/>
      <c r="I266" s="176"/>
      <c r="J266" s="176"/>
      <c r="K266" s="176"/>
      <c r="L266" s="176"/>
    </row>
    <row r="267" spans="2:12" ht="15.75" customHeight="1" x14ac:dyDescent="0.25">
      <c r="B267" s="176"/>
      <c r="C267" s="176"/>
      <c r="D267" s="176"/>
      <c r="E267" s="176"/>
      <c r="F267" s="176"/>
      <c r="G267" s="176"/>
      <c r="H267" s="176"/>
      <c r="I267" s="176"/>
      <c r="J267" s="176"/>
      <c r="K267" s="176"/>
      <c r="L267" s="176"/>
    </row>
    <row r="268" spans="2:12" ht="15.75" customHeight="1" x14ac:dyDescent="0.25">
      <c r="B268" s="176"/>
      <c r="C268" s="176"/>
      <c r="D268" s="176"/>
      <c r="E268" s="176"/>
      <c r="F268" s="176"/>
      <c r="G268" s="176"/>
      <c r="H268" s="176"/>
      <c r="I268" s="176"/>
      <c r="J268" s="176"/>
      <c r="K268" s="176"/>
      <c r="L268" s="176"/>
    </row>
    <row r="269" spans="2:12" ht="15.75" customHeight="1" x14ac:dyDescent="0.25">
      <c r="B269" s="176"/>
      <c r="C269" s="176"/>
      <c r="D269" s="176"/>
      <c r="E269" s="176"/>
      <c r="F269" s="176"/>
      <c r="G269" s="176"/>
      <c r="H269" s="176"/>
      <c r="I269" s="176"/>
      <c r="J269" s="176"/>
      <c r="K269" s="176"/>
      <c r="L269" s="176"/>
    </row>
    <row r="270" spans="2:12" ht="15.75" customHeight="1" x14ac:dyDescent="0.25">
      <c r="B270" s="176"/>
      <c r="C270" s="176"/>
      <c r="D270" s="176"/>
      <c r="E270" s="176"/>
      <c r="F270" s="176"/>
      <c r="G270" s="176"/>
      <c r="H270" s="176"/>
      <c r="I270" s="176"/>
      <c r="J270" s="176"/>
      <c r="K270" s="176"/>
      <c r="L270" s="176"/>
    </row>
    <row r="271" spans="2:12" ht="15.75" customHeight="1" x14ac:dyDescent="0.25">
      <c r="B271" s="176"/>
      <c r="C271" s="176"/>
      <c r="D271" s="176"/>
      <c r="E271" s="176"/>
      <c r="F271" s="176"/>
      <c r="G271" s="176"/>
      <c r="H271" s="176"/>
      <c r="I271" s="176"/>
      <c r="J271" s="176"/>
      <c r="K271" s="176"/>
      <c r="L271" s="176"/>
    </row>
    <row r="272" spans="2:12" ht="15.75" customHeight="1" x14ac:dyDescent="0.25">
      <c r="B272" s="176"/>
      <c r="C272" s="176"/>
      <c r="D272" s="176"/>
      <c r="E272" s="176"/>
      <c r="F272" s="176"/>
      <c r="G272" s="176"/>
      <c r="H272" s="176"/>
      <c r="I272" s="176"/>
      <c r="J272" s="176"/>
      <c r="K272" s="176"/>
      <c r="L272" s="176"/>
    </row>
    <row r="273" spans="2:12" ht="15.75" customHeight="1" x14ac:dyDescent="0.25">
      <c r="B273" s="176"/>
      <c r="C273" s="176"/>
      <c r="D273" s="176"/>
      <c r="E273" s="176"/>
      <c r="F273" s="176"/>
      <c r="G273" s="176"/>
      <c r="H273" s="176"/>
      <c r="I273" s="176"/>
      <c r="J273" s="176"/>
      <c r="K273" s="176"/>
      <c r="L273" s="176"/>
    </row>
    <row r="274" spans="2:12" ht="15.75" customHeight="1" x14ac:dyDescent="0.25">
      <c r="B274" s="176"/>
      <c r="C274" s="176"/>
      <c r="D274" s="176"/>
      <c r="E274" s="176"/>
      <c r="F274" s="176"/>
      <c r="G274" s="176"/>
      <c r="H274" s="176"/>
      <c r="I274" s="176"/>
      <c r="J274" s="176"/>
      <c r="K274" s="176"/>
      <c r="L274" s="176"/>
    </row>
    <row r="275" spans="2:12" ht="15.75" customHeight="1" x14ac:dyDescent="0.25">
      <c r="B275" s="176"/>
      <c r="C275" s="176"/>
      <c r="D275" s="176"/>
      <c r="E275" s="176"/>
      <c r="F275" s="176"/>
      <c r="G275" s="176"/>
      <c r="H275" s="176"/>
      <c r="I275" s="176"/>
      <c r="J275" s="176"/>
      <c r="K275" s="176"/>
      <c r="L275" s="176"/>
    </row>
    <row r="276" spans="2:12" ht="15.75" customHeight="1" x14ac:dyDescent="0.25">
      <c r="B276" s="176"/>
      <c r="C276" s="176"/>
      <c r="D276" s="176"/>
      <c r="E276" s="176"/>
      <c r="F276" s="176"/>
      <c r="G276" s="176"/>
      <c r="H276" s="176"/>
      <c r="I276" s="176"/>
      <c r="J276" s="176"/>
      <c r="K276" s="176"/>
      <c r="L276" s="176"/>
    </row>
    <row r="277" spans="2:12" ht="15.75" customHeight="1" x14ac:dyDescent="0.25">
      <c r="B277" s="176"/>
      <c r="C277" s="176"/>
      <c r="D277" s="176"/>
      <c r="E277" s="176"/>
      <c r="F277" s="176"/>
      <c r="G277" s="176"/>
      <c r="H277" s="176"/>
      <c r="I277" s="176"/>
      <c r="J277" s="176"/>
      <c r="K277" s="176"/>
      <c r="L277" s="176"/>
    </row>
    <row r="278" spans="2:12" ht="15.75" customHeight="1" x14ac:dyDescent="0.25">
      <c r="B278" s="176"/>
      <c r="C278" s="176"/>
      <c r="D278" s="176"/>
      <c r="E278" s="176"/>
      <c r="F278" s="176"/>
      <c r="G278" s="176"/>
      <c r="H278" s="176"/>
      <c r="I278" s="176"/>
      <c r="J278" s="176"/>
      <c r="K278" s="176"/>
      <c r="L278" s="176"/>
    </row>
    <row r="279" spans="2:12" ht="15.75" customHeight="1" x14ac:dyDescent="0.25">
      <c r="B279" s="176"/>
      <c r="C279" s="176"/>
      <c r="D279" s="176"/>
      <c r="E279" s="176"/>
      <c r="F279" s="176"/>
      <c r="G279" s="176"/>
      <c r="H279" s="176"/>
      <c r="I279" s="176"/>
      <c r="J279" s="176"/>
      <c r="K279" s="176"/>
      <c r="L279" s="176"/>
    </row>
    <row r="280" spans="2:12" ht="15.75" customHeight="1" x14ac:dyDescent="0.25">
      <c r="B280" s="176"/>
      <c r="C280" s="176"/>
      <c r="D280" s="176"/>
      <c r="E280" s="176"/>
      <c r="F280" s="176"/>
      <c r="G280" s="176"/>
      <c r="H280" s="176"/>
      <c r="I280" s="176"/>
      <c r="J280" s="176"/>
      <c r="K280" s="176"/>
      <c r="L280" s="176"/>
    </row>
    <row r="281" spans="2:12" ht="15.75" customHeight="1" x14ac:dyDescent="0.25">
      <c r="B281" s="176"/>
      <c r="C281" s="176"/>
      <c r="D281" s="176"/>
      <c r="E281" s="176"/>
      <c r="F281" s="176"/>
      <c r="G281" s="176"/>
      <c r="H281" s="176"/>
      <c r="I281" s="176"/>
      <c r="J281" s="176"/>
      <c r="K281" s="176"/>
      <c r="L281" s="176"/>
    </row>
    <row r="282" spans="2:12" ht="15.75" customHeight="1" x14ac:dyDescent="0.25">
      <c r="B282" s="176"/>
      <c r="C282" s="176"/>
      <c r="D282" s="176"/>
      <c r="E282" s="176"/>
      <c r="F282" s="176"/>
      <c r="G282" s="176"/>
      <c r="H282" s="176"/>
      <c r="I282" s="176"/>
      <c r="J282" s="176"/>
      <c r="K282" s="176"/>
      <c r="L282" s="176"/>
    </row>
    <row r="283" spans="2:12" ht="15.75" customHeight="1" x14ac:dyDescent="0.25">
      <c r="B283" s="176"/>
      <c r="C283" s="176"/>
      <c r="D283" s="176"/>
      <c r="E283" s="176"/>
      <c r="F283" s="176"/>
      <c r="G283" s="176"/>
      <c r="H283" s="176"/>
      <c r="I283" s="176"/>
      <c r="J283" s="176"/>
      <c r="K283" s="176"/>
      <c r="L283" s="176"/>
    </row>
    <row r="284" spans="2:12" ht="15.75" customHeight="1" x14ac:dyDescent="0.25">
      <c r="B284" s="176"/>
      <c r="C284" s="176"/>
      <c r="D284" s="176"/>
      <c r="E284" s="176"/>
      <c r="F284" s="176"/>
      <c r="G284" s="176"/>
      <c r="H284" s="176"/>
      <c r="I284" s="176"/>
      <c r="J284" s="176"/>
      <c r="K284" s="176"/>
      <c r="L284" s="176"/>
    </row>
    <row r="285" spans="2:12" ht="15.75" customHeight="1" x14ac:dyDescent="0.25">
      <c r="B285" s="176"/>
      <c r="C285" s="176"/>
      <c r="D285" s="176"/>
      <c r="E285" s="176"/>
      <c r="F285" s="176"/>
      <c r="G285" s="176"/>
      <c r="H285" s="176"/>
      <c r="I285" s="176"/>
      <c r="J285" s="176"/>
      <c r="K285" s="176"/>
      <c r="L285" s="176"/>
    </row>
    <row r="286" spans="2:12" ht="15.75" customHeight="1" x14ac:dyDescent="0.25">
      <c r="B286" s="176"/>
      <c r="C286" s="176"/>
      <c r="D286" s="176"/>
      <c r="E286" s="176"/>
      <c r="F286" s="176"/>
      <c r="G286" s="176"/>
      <c r="H286" s="176"/>
      <c r="I286" s="176"/>
      <c r="J286" s="176"/>
      <c r="K286" s="176"/>
      <c r="L286" s="176"/>
    </row>
    <row r="287" spans="2:12" ht="15.75" customHeight="1" x14ac:dyDescent="0.25">
      <c r="B287" s="176"/>
      <c r="C287" s="176"/>
      <c r="D287" s="176"/>
      <c r="E287" s="176"/>
      <c r="F287" s="176"/>
      <c r="G287" s="176"/>
      <c r="H287" s="176"/>
      <c r="I287" s="176"/>
      <c r="J287" s="176"/>
      <c r="K287" s="176"/>
      <c r="L287" s="176"/>
    </row>
    <row r="288" spans="2:12" ht="15.75" customHeight="1" x14ac:dyDescent="0.25">
      <c r="B288" s="176"/>
      <c r="C288" s="176"/>
      <c r="D288" s="176"/>
      <c r="E288" s="176"/>
      <c r="F288" s="176"/>
      <c r="G288" s="176"/>
      <c r="H288" s="176"/>
      <c r="I288" s="176"/>
      <c r="J288" s="176"/>
      <c r="K288" s="176"/>
      <c r="L288" s="176"/>
    </row>
    <row r="289" spans="2:12" ht="15.75" customHeight="1" x14ac:dyDescent="0.25">
      <c r="B289" s="176"/>
      <c r="C289" s="176"/>
      <c r="D289" s="176"/>
      <c r="E289" s="176"/>
      <c r="F289" s="176"/>
      <c r="G289" s="176"/>
      <c r="H289" s="176"/>
      <c r="I289" s="176"/>
      <c r="J289" s="176"/>
      <c r="K289" s="176"/>
      <c r="L289" s="176"/>
    </row>
    <row r="290" spans="2:12" ht="15.75" customHeight="1" x14ac:dyDescent="0.25">
      <c r="B290" s="176"/>
      <c r="C290" s="176"/>
      <c r="D290" s="176"/>
      <c r="E290" s="176"/>
      <c r="F290" s="176"/>
      <c r="G290" s="176"/>
      <c r="H290" s="176"/>
      <c r="I290" s="176"/>
      <c r="J290" s="176"/>
      <c r="K290" s="176"/>
      <c r="L290" s="176"/>
    </row>
    <row r="291" spans="2:12" ht="15.75" customHeight="1" x14ac:dyDescent="0.25">
      <c r="B291" s="176"/>
      <c r="C291" s="176"/>
      <c r="D291" s="176"/>
      <c r="E291" s="176"/>
      <c r="F291" s="176"/>
      <c r="G291" s="176"/>
      <c r="H291" s="176"/>
      <c r="I291" s="176"/>
      <c r="J291" s="176"/>
      <c r="K291" s="176"/>
      <c r="L291" s="176"/>
    </row>
    <row r="292" spans="2:12" ht="15.75" customHeight="1" x14ac:dyDescent="0.25">
      <c r="B292" s="176"/>
      <c r="C292" s="176"/>
      <c r="D292" s="176"/>
      <c r="E292" s="176"/>
      <c r="F292" s="176"/>
      <c r="G292" s="176"/>
      <c r="H292" s="176"/>
      <c r="I292" s="176"/>
      <c r="J292" s="176"/>
      <c r="K292" s="176"/>
      <c r="L292" s="176"/>
    </row>
    <row r="293" spans="2:12" ht="15.75" customHeight="1" x14ac:dyDescent="0.25">
      <c r="B293" s="176"/>
      <c r="C293" s="176"/>
      <c r="D293" s="176"/>
      <c r="E293" s="176"/>
      <c r="F293" s="176"/>
      <c r="G293" s="176"/>
      <c r="H293" s="176"/>
      <c r="I293" s="176"/>
      <c r="J293" s="176"/>
      <c r="K293" s="176"/>
      <c r="L293" s="176"/>
    </row>
    <row r="294" spans="2:12" ht="15.75" customHeight="1" x14ac:dyDescent="0.25">
      <c r="B294" s="176"/>
      <c r="C294" s="176"/>
      <c r="D294" s="176"/>
      <c r="E294" s="176"/>
      <c r="F294" s="176"/>
      <c r="G294" s="176"/>
      <c r="H294" s="176"/>
      <c r="I294" s="176"/>
      <c r="J294" s="176"/>
      <c r="K294" s="176"/>
      <c r="L294" s="176"/>
    </row>
    <row r="295" spans="2:12" ht="15.75" customHeight="1" x14ac:dyDescent="0.25">
      <c r="B295" s="176"/>
      <c r="C295" s="176"/>
      <c r="D295" s="176"/>
      <c r="E295" s="176"/>
      <c r="F295" s="176"/>
      <c r="G295" s="176"/>
      <c r="H295" s="176"/>
      <c r="I295" s="176"/>
      <c r="J295" s="176"/>
      <c r="K295" s="176"/>
      <c r="L295" s="176"/>
    </row>
    <row r="296" spans="2:12" ht="15.75" customHeight="1" x14ac:dyDescent="0.25">
      <c r="B296" s="176"/>
      <c r="C296" s="176"/>
      <c r="D296" s="176"/>
      <c r="E296" s="176"/>
      <c r="F296" s="176"/>
      <c r="G296" s="176"/>
      <c r="H296" s="176"/>
      <c r="I296" s="176"/>
      <c r="J296" s="176"/>
      <c r="K296" s="176"/>
      <c r="L296" s="176"/>
    </row>
    <row r="297" spans="2:12" ht="15.75" customHeight="1" x14ac:dyDescent="0.25">
      <c r="B297" s="176"/>
      <c r="C297" s="176"/>
      <c r="D297" s="176"/>
      <c r="E297" s="176"/>
      <c r="F297" s="176"/>
      <c r="G297" s="176"/>
      <c r="H297" s="176"/>
      <c r="I297" s="176"/>
      <c r="J297" s="176"/>
      <c r="K297" s="176"/>
      <c r="L297" s="176"/>
    </row>
    <row r="298" spans="2:12" ht="15.75" customHeight="1" x14ac:dyDescent="0.25">
      <c r="B298" s="176"/>
      <c r="C298" s="176"/>
      <c r="D298" s="176"/>
      <c r="E298" s="176"/>
      <c r="F298" s="176"/>
      <c r="G298" s="176"/>
      <c r="H298" s="176"/>
      <c r="I298" s="176"/>
      <c r="J298" s="176"/>
      <c r="K298" s="176"/>
      <c r="L298" s="176"/>
    </row>
    <row r="299" spans="2:12" ht="15.75" customHeight="1" x14ac:dyDescent="0.25">
      <c r="B299" s="176"/>
      <c r="C299" s="176"/>
      <c r="D299" s="176"/>
      <c r="E299" s="176"/>
      <c r="F299" s="176"/>
      <c r="G299" s="176"/>
      <c r="H299" s="176"/>
      <c r="I299" s="176"/>
      <c r="J299" s="176"/>
      <c r="K299" s="176"/>
      <c r="L299" s="176"/>
    </row>
    <row r="300" spans="2:12" ht="15.75" customHeight="1" x14ac:dyDescent="0.25">
      <c r="B300" s="176"/>
      <c r="C300" s="176"/>
      <c r="D300" s="176"/>
      <c r="E300" s="176"/>
      <c r="F300" s="176"/>
      <c r="G300" s="176"/>
      <c r="H300" s="176"/>
      <c r="I300" s="176"/>
      <c r="J300" s="176"/>
      <c r="K300" s="176"/>
      <c r="L300" s="176"/>
    </row>
    <row r="301" spans="2:12" ht="15.75" customHeight="1" x14ac:dyDescent="0.25">
      <c r="B301" s="176"/>
      <c r="C301" s="176"/>
      <c r="D301" s="176"/>
      <c r="E301" s="176"/>
      <c r="F301" s="176"/>
      <c r="G301" s="176"/>
      <c r="H301" s="176"/>
      <c r="I301" s="176"/>
      <c r="J301" s="176"/>
      <c r="K301" s="176"/>
      <c r="L301" s="176"/>
    </row>
    <row r="302" spans="2:12" ht="15.75" customHeight="1" x14ac:dyDescent="0.25">
      <c r="B302" s="176"/>
      <c r="C302" s="176"/>
      <c r="D302" s="176"/>
      <c r="E302" s="176"/>
      <c r="F302" s="176"/>
      <c r="G302" s="176"/>
      <c r="H302" s="176"/>
      <c r="I302" s="176"/>
      <c r="J302" s="176"/>
      <c r="K302" s="176"/>
      <c r="L302" s="176"/>
    </row>
    <row r="303" spans="2:12" ht="15.75" customHeight="1" x14ac:dyDescent="0.25">
      <c r="B303" s="176"/>
      <c r="C303" s="176"/>
      <c r="D303" s="176"/>
      <c r="E303" s="176"/>
      <c r="F303" s="176"/>
      <c r="G303" s="176"/>
      <c r="H303" s="176"/>
      <c r="I303" s="176"/>
      <c r="J303" s="176"/>
      <c r="K303" s="176"/>
      <c r="L303" s="176"/>
    </row>
    <row r="304" spans="2:12" ht="15.75" customHeight="1" x14ac:dyDescent="0.25">
      <c r="B304" s="176"/>
      <c r="C304" s="176"/>
      <c r="D304" s="176"/>
      <c r="E304" s="176"/>
      <c r="F304" s="176"/>
      <c r="G304" s="176"/>
      <c r="H304" s="176"/>
      <c r="I304" s="176"/>
      <c r="J304" s="176"/>
      <c r="K304" s="176"/>
      <c r="L304" s="176"/>
    </row>
    <row r="305" spans="2:12" ht="15.75" customHeight="1" x14ac:dyDescent="0.25">
      <c r="B305" s="176"/>
      <c r="C305" s="176"/>
      <c r="D305" s="176"/>
      <c r="E305" s="176"/>
      <c r="F305" s="176"/>
      <c r="G305" s="176"/>
      <c r="H305" s="176"/>
      <c r="I305" s="176"/>
      <c r="J305" s="176"/>
      <c r="K305" s="176"/>
      <c r="L305" s="176"/>
    </row>
    <row r="306" spans="2:12" ht="15.75" customHeight="1" x14ac:dyDescent="0.25">
      <c r="B306" s="176"/>
      <c r="C306" s="176"/>
      <c r="D306" s="176"/>
      <c r="E306" s="176"/>
      <c r="F306" s="176"/>
      <c r="G306" s="176"/>
      <c r="H306" s="176"/>
      <c r="I306" s="176"/>
      <c r="J306" s="176"/>
      <c r="K306" s="176"/>
      <c r="L306" s="176"/>
    </row>
    <row r="307" spans="2:12" ht="15.75" customHeight="1" x14ac:dyDescent="0.25">
      <c r="B307" s="176"/>
      <c r="C307" s="176"/>
      <c r="D307" s="176"/>
      <c r="E307" s="176"/>
      <c r="F307" s="176"/>
      <c r="G307" s="176"/>
      <c r="H307" s="176"/>
      <c r="I307" s="176"/>
      <c r="J307" s="176"/>
      <c r="K307" s="176"/>
      <c r="L307" s="176"/>
    </row>
    <row r="308" spans="2:12" ht="15.75" customHeight="1" x14ac:dyDescent="0.25">
      <c r="B308" s="176"/>
      <c r="C308" s="176"/>
      <c r="D308" s="176"/>
      <c r="E308" s="176"/>
      <c r="F308" s="176"/>
      <c r="G308" s="176"/>
      <c r="H308" s="176"/>
      <c r="I308" s="176"/>
      <c r="J308" s="176"/>
      <c r="K308" s="176"/>
      <c r="L308" s="176"/>
    </row>
    <row r="309" spans="2:12" ht="15.75" customHeight="1" x14ac:dyDescent="0.25">
      <c r="B309" s="176"/>
      <c r="C309" s="176"/>
      <c r="D309" s="176"/>
      <c r="E309" s="176"/>
      <c r="F309" s="176"/>
      <c r="G309" s="176"/>
      <c r="H309" s="176"/>
      <c r="I309" s="176"/>
      <c r="J309" s="176"/>
      <c r="K309" s="176"/>
      <c r="L309" s="176"/>
    </row>
    <row r="310" spans="2:12" ht="15.75" customHeight="1" x14ac:dyDescent="0.25">
      <c r="B310" s="176"/>
      <c r="C310" s="176"/>
      <c r="D310" s="176"/>
      <c r="E310" s="176"/>
      <c r="F310" s="176"/>
      <c r="G310" s="176"/>
      <c r="H310" s="176"/>
      <c r="I310" s="176"/>
      <c r="J310" s="176"/>
      <c r="K310" s="176"/>
      <c r="L310" s="176"/>
    </row>
    <row r="311" spans="2:12" ht="15.75" customHeight="1" x14ac:dyDescent="0.25">
      <c r="B311" s="176"/>
      <c r="C311" s="176"/>
      <c r="D311" s="176"/>
      <c r="E311" s="176"/>
      <c r="F311" s="176"/>
      <c r="G311" s="176"/>
      <c r="H311" s="176"/>
      <c r="I311" s="176"/>
      <c r="J311" s="176"/>
      <c r="K311" s="176"/>
      <c r="L311" s="176"/>
    </row>
    <row r="312" spans="2:12" ht="15.75" customHeight="1" x14ac:dyDescent="0.25">
      <c r="B312" s="176"/>
      <c r="C312" s="176"/>
      <c r="D312" s="176"/>
      <c r="E312" s="176"/>
      <c r="F312" s="176"/>
      <c r="G312" s="176"/>
      <c r="H312" s="176"/>
      <c r="I312" s="176"/>
      <c r="J312" s="176"/>
      <c r="K312" s="176"/>
      <c r="L312" s="176"/>
    </row>
    <row r="313" spans="2:12" ht="15.75" customHeight="1" x14ac:dyDescent="0.25">
      <c r="B313" s="176"/>
      <c r="C313" s="176"/>
      <c r="D313" s="176"/>
      <c r="E313" s="176"/>
      <c r="F313" s="176"/>
      <c r="G313" s="176"/>
      <c r="H313" s="176"/>
      <c r="I313" s="176"/>
      <c r="J313" s="176"/>
      <c r="K313" s="176"/>
      <c r="L313" s="176"/>
    </row>
    <row r="314" spans="2:12" ht="15.75" customHeight="1" x14ac:dyDescent="0.25">
      <c r="B314" s="176"/>
      <c r="C314" s="176"/>
      <c r="D314" s="176"/>
      <c r="E314" s="176"/>
      <c r="F314" s="176"/>
      <c r="G314" s="176"/>
      <c r="H314" s="176"/>
      <c r="I314" s="176"/>
      <c r="J314" s="176"/>
      <c r="K314" s="176"/>
      <c r="L314" s="176"/>
    </row>
    <row r="315" spans="2:12" ht="15.75" customHeight="1" x14ac:dyDescent="0.25">
      <c r="B315" s="176"/>
      <c r="C315" s="176"/>
      <c r="D315" s="176"/>
      <c r="E315" s="176"/>
      <c r="F315" s="176"/>
      <c r="G315" s="176"/>
      <c r="H315" s="176"/>
      <c r="I315" s="176"/>
      <c r="J315" s="176"/>
      <c r="K315" s="176"/>
      <c r="L315" s="176"/>
    </row>
    <row r="316" spans="2:12" ht="15.75" customHeight="1" x14ac:dyDescent="0.25">
      <c r="B316" s="176"/>
      <c r="C316" s="176"/>
      <c r="D316" s="176"/>
      <c r="E316" s="176"/>
      <c r="F316" s="176"/>
      <c r="G316" s="176"/>
      <c r="H316" s="176"/>
      <c r="I316" s="176"/>
      <c r="J316" s="176"/>
      <c r="K316" s="176"/>
      <c r="L316" s="176"/>
    </row>
    <row r="317" spans="2:12" ht="15.75" customHeight="1" x14ac:dyDescent="0.25">
      <c r="B317" s="176"/>
      <c r="C317" s="176"/>
      <c r="D317" s="176"/>
      <c r="E317" s="176"/>
      <c r="F317" s="176"/>
      <c r="G317" s="176"/>
      <c r="H317" s="176"/>
      <c r="I317" s="176"/>
      <c r="J317" s="176"/>
      <c r="K317" s="176"/>
      <c r="L317" s="176"/>
    </row>
    <row r="318" spans="2:12" ht="15.75" customHeight="1" x14ac:dyDescent="0.25">
      <c r="B318" s="176"/>
      <c r="C318" s="176"/>
      <c r="D318" s="176"/>
      <c r="E318" s="176"/>
      <c r="F318" s="176"/>
      <c r="G318" s="176"/>
      <c r="H318" s="176"/>
      <c r="I318" s="176"/>
      <c r="J318" s="176"/>
      <c r="K318" s="176"/>
      <c r="L318" s="176"/>
    </row>
    <row r="319" spans="2:12" ht="15.75" customHeight="1" x14ac:dyDescent="0.25">
      <c r="B319" s="176"/>
      <c r="C319" s="176"/>
      <c r="D319" s="176"/>
      <c r="E319" s="176"/>
      <c r="F319" s="176"/>
      <c r="G319" s="176"/>
      <c r="H319" s="176"/>
      <c r="I319" s="176"/>
      <c r="J319" s="176"/>
      <c r="K319" s="176"/>
      <c r="L319" s="176"/>
    </row>
    <row r="320" spans="2:12" ht="15.75" customHeight="1" x14ac:dyDescent="0.25">
      <c r="B320" s="176"/>
      <c r="C320" s="176"/>
      <c r="D320" s="176"/>
      <c r="E320" s="176"/>
      <c r="F320" s="176"/>
      <c r="G320" s="176"/>
      <c r="H320" s="176"/>
      <c r="I320" s="176"/>
      <c r="J320" s="176"/>
      <c r="K320" s="176"/>
      <c r="L320" s="176"/>
    </row>
    <row r="321" spans="2:12" ht="15.75" customHeight="1" x14ac:dyDescent="0.25">
      <c r="B321" s="176"/>
      <c r="C321" s="176"/>
      <c r="D321" s="176"/>
      <c r="E321" s="176"/>
      <c r="F321" s="176"/>
      <c r="G321" s="176"/>
      <c r="H321" s="176"/>
      <c r="I321" s="176"/>
      <c r="J321" s="176"/>
      <c r="K321" s="176"/>
      <c r="L321" s="176"/>
    </row>
    <row r="322" spans="2:12" ht="15.75" customHeight="1" x14ac:dyDescent="0.25">
      <c r="B322" s="176"/>
      <c r="C322" s="176"/>
      <c r="D322" s="176"/>
      <c r="E322" s="176"/>
      <c r="F322" s="176"/>
      <c r="G322" s="176"/>
      <c r="H322" s="176"/>
      <c r="I322" s="176"/>
      <c r="J322" s="176"/>
      <c r="K322" s="176"/>
      <c r="L322" s="176"/>
    </row>
    <row r="323" spans="2:12" ht="15.75" customHeight="1" x14ac:dyDescent="0.25">
      <c r="B323" s="176"/>
      <c r="C323" s="176"/>
      <c r="D323" s="176"/>
      <c r="E323" s="176"/>
      <c r="F323" s="176"/>
      <c r="G323" s="176"/>
      <c r="H323" s="176"/>
      <c r="I323" s="176"/>
      <c r="J323" s="176"/>
      <c r="K323" s="176"/>
      <c r="L323" s="176"/>
    </row>
    <row r="324" spans="2:12" ht="15.75" customHeight="1" x14ac:dyDescent="0.25">
      <c r="B324" s="176"/>
      <c r="C324" s="176"/>
      <c r="D324" s="176"/>
      <c r="E324" s="176"/>
      <c r="F324" s="176"/>
      <c r="G324" s="176"/>
      <c r="H324" s="176"/>
      <c r="I324" s="176"/>
      <c r="J324" s="176"/>
      <c r="K324" s="176"/>
      <c r="L324" s="176"/>
    </row>
    <row r="325" spans="2:12" ht="15.75" customHeight="1" x14ac:dyDescent="0.25">
      <c r="B325" s="176"/>
      <c r="C325" s="176"/>
      <c r="D325" s="176"/>
      <c r="E325" s="176"/>
      <c r="F325" s="176"/>
      <c r="G325" s="176"/>
      <c r="H325" s="176"/>
      <c r="I325" s="176"/>
      <c r="J325" s="176"/>
      <c r="K325" s="176"/>
      <c r="L325" s="176"/>
    </row>
    <row r="326" spans="2:12" ht="15.75" customHeight="1" x14ac:dyDescent="0.25">
      <c r="B326" s="176"/>
      <c r="C326" s="176"/>
      <c r="D326" s="176"/>
      <c r="E326" s="176"/>
      <c r="F326" s="176"/>
      <c r="G326" s="176"/>
      <c r="H326" s="176"/>
      <c r="I326" s="176"/>
      <c r="J326" s="176"/>
      <c r="K326" s="176"/>
      <c r="L326" s="176"/>
    </row>
    <row r="327" spans="2:12" ht="15.75" customHeight="1" x14ac:dyDescent="0.25">
      <c r="B327" s="176"/>
      <c r="C327" s="176"/>
      <c r="D327" s="176"/>
      <c r="E327" s="176"/>
      <c r="F327" s="176"/>
      <c r="G327" s="176"/>
      <c r="H327" s="176"/>
      <c r="I327" s="176"/>
      <c r="J327" s="176"/>
      <c r="K327" s="176"/>
      <c r="L327" s="176"/>
    </row>
    <row r="328" spans="2:12" ht="15.75" customHeight="1" x14ac:dyDescent="0.25">
      <c r="B328" s="176"/>
      <c r="C328" s="176"/>
      <c r="D328" s="176"/>
      <c r="E328" s="176"/>
      <c r="F328" s="176"/>
      <c r="G328" s="176"/>
      <c r="H328" s="176"/>
      <c r="I328" s="176"/>
      <c r="J328" s="176"/>
      <c r="K328" s="176"/>
      <c r="L328" s="176"/>
    </row>
    <row r="329" spans="2:12" ht="15.75" customHeight="1" x14ac:dyDescent="0.25">
      <c r="B329" s="176"/>
      <c r="C329" s="176"/>
      <c r="D329" s="176"/>
      <c r="E329" s="176"/>
      <c r="F329" s="176"/>
      <c r="G329" s="176"/>
      <c r="H329" s="176"/>
      <c r="I329" s="176"/>
      <c r="J329" s="176"/>
      <c r="K329" s="176"/>
      <c r="L329" s="176"/>
    </row>
    <row r="330" spans="2:12" ht="15.75" customHeight="1" x14ac:dyDescent="0.25">
      <c r="B330" s="176"/>
      <c r="C330" s="176"/>
      <c r="D330" s="176"/>
      <c r="E330" s="176"/>
      <c r="F330" s="176"/>
      <c r="G330" s="176"/>
      <c r="H330" s="176"/>
      <c r="I330" s="176"/>
      <c r="J330" s="176"/>
      <c r="K330" s="176"/>
      <c r="L330" s="176"/>
    </row>
    <row r="331" spans="2:12" ht="15.75" customHeight="1" x14ac:dyDescent="0.25">
      <c r="B331" s="176"/>
      <c r="C331" s="176"/>
      <c r="D331" s="176"/>
      <c r="E331" s="176"/>
      <c r="F331" s="176"/>
      <c r="G331" s="176"/>
      <c r="H331" s="176"/>
      <c r="I331" s="176"/>
      <c r="J331" s="176"/>
      <c r="K331" s="176"/>
      <c r="L331" s="176"/>
    </row>
    <row r="332" spans="2:12" ht="15.75" customHeight="1" x14ac:dyDescent="0.25">
      <c r="B332" s="176"/>
      <c r="C332" s="176"/>
      <c r="D332" s="176"/>
      <c r="E332" s="176"/>
      <c r="F332" s="176"/>
      <c r="G332" s="176"/>
      <c r="H332" s="176"/>
      <c r="I332" s="176"/>
      <c r="J332" s="176"/>
      <c r="K332" s="176"/>
      <c r="L332" s="176"/>
    </row>
    <row r="333" spans="2:12" ht="15.75" customHeight="1" x14ac:dyDescent="0.25">
      <c r="B333" s="176"/>
      <c r="C333" s="176"/>
      <c r="D333" s="176"/>
      <c r="E333" s="176"/>
      <c r="F333" s="176"/>
      <c r="G333" s="176"/>
      <c r="H333" s="176"/>
      <c r="I333" s="176"/>
      <c r="J333" s="176"/>
      <c r="K333" s="176"/>
      <c r="L333" s="176"/>
    </row>
    <row r="334" spans="2:12" ht="15.75" customHeight="1" x14ac:dyDescent="0.25">
      <c r="B334" s="176"/>
      <c r="C334" s="176"/>
      <c r="D334" s="176"/>
      <c r="E334" s="176"/>
      <c r="F334" s="176"/>
      <c r="G334" s="176"/>
      <c r="H334" s="176"/>
      <c r="I334" s="176"/>
      <c r="J334" s="176"/>
      <c r="K334" s="176"/>
      <c r="L334" s="176"/>
    </row>
    <row r="335" spans="2:12" ht="15.75" customHeight="1" x14ac:dyDescent="0.25">
      <c r="B335" s="176"/>
      <c r="C335" s="176"/>
      <c r="D335" s="176"/>
      <c r="E335" s="176"/>
      <c r="F335" s="176"/>
      <c r="G335" s="176"/>
      <c r="H335" s="176"/>
      <c r="I335" s="176"/>
      <c r="J335" s="176"/>
      <c r="K335" s="176"/>
      <c r="L335" s="176"/>
    </row>
    <row r="336" spans="2:12" ht="15.75" customHeight="1" x14ac:dyDescent="0.25">
      <c r="B336" s="176"/>
      <c r="C336" s="176"/>
      <c r="D336" s="176"/>
      <c r="E336" s="176"/>
      <c r="F336" s="176"/>
      <c r="G336" s="176"/>
      <c r="H336" s="176"/>
      <c r="I336" s="176"/>
      <c r="J336" s="176"/>
      <c r="K336" s="176"/>
      <c r="L336" s="176"/>
    </row>
    <row r="337" spans="2:12" ht="15.75" customHeight="1" x14ac:dyDescent="0.25">
      <c r="B337" s="176"/>
      <c r="C337" s="176"/>
      <c r="D337" s="176"/>
      <c r="E337" s="176"/>
      <c r="F337" s="176"/>
      <c r="G337" s="176"/>
      <c r="H337" s="176"/>
      <c r="I337" s="176"/>
      <c r="J337" s="176"/>
      <c r="K337" s="176"/>
      <c r="L337" s="176"/>
    </row>
    <row r="338" spans="2:12" ht="15.75" customHeight="1" x14ac:dyDescent="0.25">
      <c r="B338" s="176"/>
      <c r="C338" s="176"/>
      <c r="D338" s="176"/>
      <c r="E338" s="176"/>
      <c r="F338" s="176"/>
      <c r="G338" s="176"/>
      <c r="H338" s="176"/>
      <c r="I338" s="176"/>
      <c r="J338" s="176"/>
      <c r="K338" s="176"/>
      <c r="L338" s="176"/>
    </row>
    <row r="339" spans="2:12" ht="15.75" customHeight="1" x14ac:dyDescent="0.25">
      <c r="B339" s="176"/>
      <c r="C339" s="176"/>
      <c r="D339" s="176"/>
      <c r="E339" s="176"/>
      <c r="F339" s="176"/>
      <c r="G339" s="176"/>
      <c r="H339" s="176"/>
      <c r="I339" s="176"/>
      <c r="J339" s="176"/>
      <c r="K339" s="176"/>
      <c r="L339" s="176"/>
    </row>
    <row r="340" spans="2:12" ht="15.75" customHeight="1" x14ac:dyDescent="0.25">
      <c r="B340" s="176"/>
      <c r="C340" s="176"/>
      <c r="D340" s="176"/>
      <c r="E340" s="176"/>
      <c r="F340" s="176"/>
      <c r="G340" s="176"/>
      <c r="H340" s="176"/>
      <c r="I340" s="176"/>
      <c r="J340" s="176"/>
      <c r="K340" s="176"/>
      <c r="L340" s="176"/>
    </row>
    <row r="341" spans="2:12" ht="15.75" customHeight="1" x14ac:dyDescent="0.25">
      <c r="B341" s="176"/>
      <c r="C341" s="176"/>
      <c r="D341" s="176"/>
      <c r="E341" s="176"/>
      <c r="F341" s="176"/>
      <c r="G341" s="176"/>
      <c r="H341" s="176"/>
      <c r="I341" s="176"/>
      <c r="J341" s="176"/>
      <c r="K341" s="176"/>
      <c r="L341" s="176"/>
    </row>
    <row r="342" spans="2:12" ht="15.75" customHeight="1" x14ac:dyDescent="0.25">
      <c r="B342" s="176"/>
      <c r="C342" s="176"/>
      <c r="D342" s="176"/>
      <c r="E342" s="176"/>
      <c r="F342" s="176"/>
      <c r="G342" s="176"/>
      <c r="H342" s="176"/>
      <c r="I342" s="176"/>
      <c r="J342" s="176"/>
      <c r="K342" s="176"/>
      <c r="L342" s="176"/>
    </row>
    <row r="343" spans="2:12" ht="15.75" customHeight="1" x14ac:dyDescent="0.25">
      <c r="B343" s="176"/>
      <c r="C343" s="176"/>
      <c r="D343" s="176"/>
      <c r="E343" s="176"/>
      <c r="F343" s="176"/>
      <c r="G343" s="176"/>
      <c r="H343" s="176"/>
      <c r="I343" s="176"/>
      <c r="J343" s="176"/>
      <c r="K343" s="176"/>
      <c r="L343" s="176"/>
    </row>
    <row r="344" spans="2:12" ht="15.75" customHeight="1" x14ac:dyDescent="0.25">
      <c r="B344" s="176"/>
      <c r="C344" s="176"/>
      <c r="D344" s="176"/>
      <c r="E344" s="176"/>
      <c r="F344" s="176"/>
      <c r="G344" s="176"/>
      <c r="H344" s="176"/>
      <c r="I344" s="176"/>
      <c r="J344" s="176"/>
      <c r="K344" s="176"/>
      <c r="L344" s="176"/>
    </row>
    <row r="345" spans="2:12" ht="15.75" customHeight="1" x14ac:dyDescent="0.25">
      <c r="B345" s="176"/>
      <c r="C345" s="176"/>
      <c r="D345" s="176"/>
      <c r="E345" s="176"/>
      <c r="F345" s="176"/>
      <c r="G345" s="176"/>
      <c r="H345" s="176"/>
      <c r="I345" s="176"/>
      <c r="J345" s="176"/>
      <c r="K345" s="176"/>
      <c r="L345" s="176"/>
    </row>
    <row r="346" spans="2:12" ht="15.75" customHeight="1" x14ac:dyDescent="0.25">
      <c r="B346" s="176"/>
      <c r="C346" s="176"/>
      <c r="D346" s="176"/>
      <c r="E346" s="176"/>
      <c r="F346" s="176"/>
      <c r="G346" s="176"/>
      <c r="H346" s="176"/>
      <c r="I346" s="176"/>
      <c r="J346" s="176"/>
      <c r="K346" s="176"/>
      <c r="L346" s="176"/>
    </row>
    <row r="347" spans="2:12" ht="15.75" customHeight="1" x14ac:dyDescent="0.25">
      <c r="B347" s="176"/>
      <c r="C347" s="176"/>
      <c r="D347" s="176"/>
      <c r="E347" s="176"/>
      <c r="F347" s="176"/>
      <c r="G347" s="176"/>
      <c r="H347" s="176"/>
      <c r="I347" s="176"/>
      <c r="J347" s="176"/>
      <c r="K347" s="176"/>
      <c r="L347" s="176"/>
    </row>
    <row r="348" spans="2:12" ht="15.75" customHeight="1" x14ac:dyDescent="0.25">
      <c r="B348" s="176"/>
      <c r="C348" s="176"/>
      <c r="D348" s="176"/>
      <c r="E348" s="176"/>
      <c r="F348" s="176"/>
      <c r="G348" s="176"/>
      <c r="H348" s="176"/>
      <c r="I348" s="176"/>
      <c r="J348" s="176"/>
      <c r="K348" s="176"/>
      <c r="L348" s="176"/>
    </row>
    <row r="349" spans="2:12" ht="15.75" customHeight="1" x14ac:dyDescent="0.25">
      <c r="B349" s="176"/>
      <c r="C349" s="176"/>
      <c r="D349" s="176"/>
      <c r="E349" s="176"/>
      <c r="F349" s="176"/>
      <c r="G349" s="176"/>
      <c r="H349" s="176"/>
      <c r="I349" s="176"/>
      <c r="J349" s="176"/>
      <c r="K349" s="176"/>
      <c r="L349" s="176"/>
    </row>
    <row r="350" spans="2:12" ht="15.75" customHeight="1" x14ac:dyDescent="0.25">
      <c r="B350" s="176"/>
      <c r="C350" s="176"/>
      <c r="D350" s="176"/>
      <c r="E350" s="176"/>
      <c r="F350" s="176"/>
      <c r="G350" s="176"/>
      <c r="H350" s="176"/>
      <c r="I350" s="176"/>
      <c r="J350" s="176"/>
      <c r="K350" s="176"/>
      <c r="L350" s="176"/>
    </row>
    <row r="351" spans="2:12" ht="15.75" customHeight="1" x14ac:dyDescent="0.25">
      <c r="B351" s="176"/>
      <c r="C351" s="176"/>
      <c r="D351" s="176"/>
      <c r="E351" s="176"/>
      <c r="F351" s="176"/>
      <c r="G351" s="176"/>
      <c r="H351" s="176"/>
      <c r="I351" s="176"/>
      <c r="J351" s="176"/>
      <c r="K351" s="176"/>
      <c r="L351" s="176"/>
    </row>
    <row r="352" spans="2:12" ht="15.75" customHeight="1" x14ac:dyDescent="0.25">
      <c r="B352" s="176"/>
      <c r="C352" s="176"/>
      <c r="D352" s="176"/>
      <c r="E352" s="176"/>
      <c r="F352" s="176"/>
      <c r="G352" s="176"/>
      <c r="H352" s="176"/>
      <c r="I352" s="176"/>
      <c r="J352" s="176"/>
      <c r="K352" s="176"/>
      <c r="L352" s="176"/>
    </row>
    <row r="353" spans="2:12" ht="15.75" customHeight="1" x14ac:dyDescent="0.25">
      <c r="B353" s="176"/>
      <c r="C353" s="176"/>
      <c r="D353" s="176"/>
      <c r="E353" s="176"/>
      <c r="F353" s="176"/>
      <c r="G353" s="176"/>
      <c r="H353" s="176"/>
      <c r="I353" s="176"/>
      <c r="J353" s="176"/>
      <c r="K353" s="176"/>
      <c r="L353" s="176"/>
    </row>
    <row r="354" spans="2:12" ht="15.75" customHeight="1" x14ac:dyDescent="0.25">
      <c r="B354" s="176"/>
      <c r="C354" s="176"/>
      <c r="D354" s="176"/>
      <c r="E354" s="176"/>
      <c r="F354" s="176"/>
      <c r="G354" s="176"/>
      <c r="H354" s="176"/>
      <c r="I354" s="176"/>
      <c r="J354" s="176"/>
      <c r="K354" s="176"/>
      <c r="L354" s="176"/>
    </row>
    <row r="355" spans="2:12" ht="15.75" customHeight="1" x14ac:dyDescent="0.25">
      <c r="B355" s="176"/>
      <c r="C355" s="176"/>
      <c r="D355" s="176"/>
      <c r="E355" s="176"/>
      <c r="F355" s="176"/>
      <c r="G355" s="176"/>
      <c r="H355" s="176"/>
      <c r="I355" s="176"/>
      <c r="J355" s="176"/>
      <c r="K355" s="176"/>
      <c r="L355" s="176"/>
    </row>
    <row r="356" spans="2:12" ht="15.75" customHeight="1" x14ac:dyDescent="0.25">
      <c r="B356" s="176"/>
      <c r="C356" s="176"/>
      <c r="D356" s="176"/>
      <c r="E356" s="176"/>
      <c r="F356" s="176"/>
      <c r="G356" s="176"/>
      <c r="H356" s="176"/>
      <c r="I356" s="176"/>
      <c r="J356" s="176"/>
      <c r="K356" s="176"/>
      <c r="L356" s="176"/>
    </row>
    <row r="357" spans="2:12" ht="15.75" customHeight="1" x14ac:dyDescent="0.25">
      <c r="B357" s="176"/>
      <c r="C357" s="176"/>
      <c r="D357" s="176"/>
      <c r="E357" s="176"/>
      <c r="F357" s="176"/>
      <c r="G357" s="176"/>
      <c r="H357" s="176"/>
      <c r="I357" s="176"/>
      <c r="J357" s="176"/>
      <c r="K357" s="176"/>
      <c r="L357" s="176"/>
    </row>
    <row r="358" spans="2:12" ht="15.75" customHeight="1" x14ac:dyDescent="0.25">
      <c r="B358" s="176"/>
      <c r="C358" s="176"/>
      <c r="D358" s="176"/>
      <c r="E358" s="176"/>
      <c r="F358" s="176"/>
      <c r="G358" s="176"/>
      <c r="H358" s="176"/>
      <c r="I358" s="176"/>
      <c r="J358" s="176"/>
      <c r="K358" s="176"/>
      <c r="L358" s="176"/>
    </row>
    <row r="359" spans="2:12" ht="15.75" customHeight="1" x14ac:dyDescent="0.25">
      <c r="B359" s="176"/>
      <c r="C359" s="176"/>
      <c r="D359" s="176"/>
      <c r="E359" s="176"/>
      <c r="F359" s="176"/>
      <c r="G359" s="176"/>
      <c r="H359" s="176"/>
      <c r="I359" s="176"/>
      <c r="J359" s="176"/>
      <c r="K359" s="176"/>
      <c r="L359" s="176"/>
    </row>
    <row r="360" spans="2:12" ht="15.75" customHeight="1" x14ac:dyDescent="0.25">
      <c r="B360" s="176"/>
      <c r="C360" s="176"/>
      <c r="D360" s="176"/>
      <c r="E360" s="176"/>
      <c r="F360" s="176"/>
      <c r="G360" s="176"/>
      <c r="H360" s="176"/>
      <c r="I360" s="176"/>
      <c r="J360" s="176"/>
      <c r="K360" s="176"/>
      <c r="L360" s="176"/>
    </row>
    <row r="361" spans="2:12" ht="15.75" customHeight="1" x14ac:dyDescent="0.25">
      <c r="B361" s="176"/>
      <c r="C361" s="176"/>
      <c r="D361" s="176"/>
      <c r="E361" s="176"/>
      <c r="F361" s="176"/>
      <c r="G361" s="176"/>
      <c r="H361" s="176"/>
      <c r="I361" s="176"/>
      <c r="J361" s="176"/>
      <c r="K361" s="176"/>
      <c r="L361" s="176"/>
    </row>
    <row r="362" spans="2:12" ht="15.75" customHeight="1" x14ac:dyDescent="0.25">
      <c r="B362" s="176"/>
      <c r="C362" s="176"/>
      <c r="D362" s="176"/>
      <c r="E362" s="176"/>
      <c r="F362" s="176"/>
      <c r="G362" s="176"/>
      <c r="H362" s="176"/>
      <c r="I362" s="176"/>
      <c r="J362" s="176"/>
      <c r="K362" s="176"/>
      <c r="L362" s="176"/>
    </row>
    <row r="363" spans="2:12" ht="15.75" customHeight="1" x14ac:dyDescent="0.25">
      <c r="B363" s="176"/>
      <c r="C363" s="176"/>
      <c r="D363" s="176"/>
      <c r="E363" s="176"/>
      <c r="F363" s="176"/>
      <c r="G363" s="176"/>
      <c r="H363" s="176"/>
      <c r="I363" s="176"/>
      <c r="J363" s="176"/>
      <c r="K363" s="176"/>
      <c r="L363" s="176"/>
    </row>
    <row r="364" spans="2:12" ht="15.75" customHeight="1" x14ac:dyDescent="0.25">
      <c r="B364" s="176"/>
      <c r="C364" s="176"/>
      <c r="D364" s="176"/>
      <c r="E364" s="176"/>
      <c r="F364" s="176"/>
      <c r="G364" s="176"/>
      <c r="H364" s="176"/>
      <c r="I364" s="176"/>
      <c r="J364" s="176"/>
      <c r="K364" s="176"/>
      <c r="L364" s="176"/>
    </row>
    <row r="365" spans="2:12" ht="15.75" customHeight="1" x14ac:dyDescent="0.25">
      <c r="B365" s="176"/>
      <c r="C365" s="176"/>
      <c r="D365" s="176"/>
      <c r="E365" s="176"/>
      <c r="F365" s="176"/>
      <c r="G365" s="176"/>
      <c r="H365" s="176"/>
      <c r="I365" s="176"/>
      <c r="J365" s="176"/>
      <c r="K365" s="176"/>
      <c r="L365" s="176"/>
    </row>
    <row r="366" spans="2:12" ht="15.75" customHeight="1" x14ac:dyDescent="0.25">
      <c r="B366" s="176"/>
      <c r="C366" s="176"/>
      <c r="D366" s="176"/>
      <c r="E366" s="176"/>
      <c r="F366" s="176"/>
      <c r="G366" s="176"/>
      <c r="H366" s="176"/>
      <c r="I366" s="176"/>
      <c r="J366" s="176"/>
      <c r="K366" s="176"/>
      <c r="L366" s="176"/>
    </row>
    <row r="367" spans="2:12" ht="15.75" customHeight="1" x14ac:dyDescent="0.25">
      <c r="B367" s="176"/>
      <c r="C367" s="176"/>
      <c r="D367" s="176"/>
      <c r="E367" s="176"/>
      <c r="F367" s="176"/>
      <c r="G367" s="176"/>
      <c r="H367" s="176"/>
      <c r="I367" s="176"/>
      <c r="J367" s="176"/>
      <c r="K367" s="176"/>
      <c r="L367" s="176"/>
    </row>
    <row r="368" spans="2:12" ht="15.75" customHeight="1" x14ac:dyDescent="0.25">
      <c r="B368" s="176"/>
      <c r="C368" s="176"/>
      <c r="D368" s="176"/>
      <c r="E368" s="176"/>
      <c r="F368" s="176"/>
      <c r="G368" s="176"/>
      <c r="H368" s="176"/>
      <c r="I368" s="176"/>
      <c r="J368" s="176"/>
      <c r="K368" s="176"/>
      <c r="L368" s="176"/>
    </row>
    <row r="369" spans="2:12" ht="15.75" customHeight="1" x14ac:dyDescent="0.25">
      <c r="B369" s="176"/>
      <c r="C369" s="176"/>
      <c r="D369" s="176"/>
      <c r="E369" s="176"/>
      <c r="F369" s="176"/>
      <c r="G369" s="176"/>
      <c r="H369" s="176"/>
      <c r="I369" s="176"/>
      <c r="J369" s="176"/>
      <c r="K369" s="176"/>
      <c r="L369" s="176"/>
    </row>
    <row r="370" spans="2:12" ht="15.75" customHeight="1" x14ac:dyDescent="0.25">
      <c r="B370" s="176"/>
      <c r="C370" s="176"/>
      <c r="D370" s="176"/>
      <c r="E370" s="176"/>
      <c r="F370" s="176"/>
      <c r="G370" s="176"/>
      <c r="H370" s="176"/>
      <c r="I370" s="176"/>
      <c r="J370" s="176"/>
      <c r="K370" s="176"/>
      <c r="L370" s="176"/>
    </row>
    <row r="371" spans="2:12" ht="15.75" customHeight="1" x14ac:dyDescent="0.25">
      <c r="B371" s="176"/>
      <c r="C371" s="176"/>
      <c r="D371" s="176"/>
      <c r="E371" s="176"/>
      <c r="F371" s="176"/>
      <c r="G371" s="176"/>
      <c r="H371" s="176"/>
      <c r="I371" s="176"/>
      <c r="J371" s="176"/>
      <c r="K371" s="176"/>
      <c r="L371" s="176"/>
    </row>
    <row r="372" spans="2:12" ht="15.75" customHeight="1" x14ac:dyDescent="0.25">
      <c r="B372" s="176"/>
      <c r="C372" s="176"/>
      <c r="D372" s="176"/>
      <c r="E372" s="176"/>
      <c r="F372" s="176"/>
      <c r="G372" s="176"/>
      <c r="H372" s="176"/>
      <c r="I372" s="176"/>
      <c r="J372" s="176"/>
      <c r="K372" s="176"/>
      <c r="L372" s="176"/>
    </row>
    <row r="373" spans="2:12" ht="15.75" customHeight="1" x14ac:dyDescent="0.25">
      <c r="B373" s="176"/>
      <c r="C373" s="176"/>
      <c r="D373" s="176"/>
      <c r="E373" s="176"/>
      <c r="F373" s="176"/>
      <c r="G373" s="176"/>
      <c r="H373" s="176"/>
      <c r="I373" s="176"/>
      <c r="J373" s="176"/>
      <c r="K373" s="176"/>
      <c r="L373" s="176"/>
    </row>
    <row r="374" spans="2:12" ht="15.75" customHeight="1" x14ac:dyDescent="0.25">
      <c r="B374" s="176"/>
      <c r="C374" s="176"/>
      <c r="D374" s="176"/>
      <c r="E374" s="176"/>
      <c r="F374" s="176"/>
      <c r="G374" s="176"/>
      <c r="H374" s="176"/>
      <c r="I374" s="176"/>
      <c r="J374" s="176"/>
      <c r="K374" s="176"/>
      <c r="L374" s="176"/>
    </row>
    <row r="375" spans="2:12" ht="15.75" customHeight="1" x14ac:dyDescent="0.25">
      <c r="B375" s="176"/>
      <c r="C375" s="176"/>
      <c r="D375" s="176"/>
      <c r="E375" s="176"/>
      <c r="F375" s="176"/>
      <c r="G375" s="176"/>
      <c r="H375" s="176"/>
      <c r="I375" s="176"/>
      <c r="J375" s="176"/>
      <c r="K375" s="176"/>
      <c r="L375" s="176"/>
    </row>
    <row r="376" spans="2:12" ht="15.75" customHeight="1" x14ac:dyDescent="0.25">
      <c r="B376" s="176"/>
      <c r="C376" s="176"/>
      <c r="D376" s="176"/>
      <c r="E376" s="176"/>
      <c r="F376" s="176"/>
      <c r="G376" s="176"/>
      <c r="H376" s="176"/>
      <c r="I376" s="176"/>
      <c r="J376" s="176"/>
      <c r="K376" s="176"/>
      <c r="L376" s="176"/>
    </row>
    <row r="377" spans="2:12" ht="15.75" customHeight="1" x14ac:dyDescent="0.25">
      <c r="B377" s="176"/>
      <c r="C377" s="176"/>
      <c r="D377" s="176"/>
      <c r="E377" s="176"/>
      <c r="F377" s="176"/>
      <c r="G377" s="176"/>
      <c r="H377" s="176"/>
      <c r="I377" s="176"/>
      <c r="J377" s="176"/>
      <c r="K377" s="176"/>
      <c r="L377" s="176"/>
    </row>
    <row r="378" spans="2:12" ht="15.75" customHeight="1" x14ac:dyDescent="0.25">
      <c r="B378" s="176"/>
      <c r="C378" s="176"/>
      <c r="D378" s="176"/>
      <c r="E378" s="176"/>
      <c r="F378" s="176"/>
      <c r="G378" s="176"/>
      <c r="H378" s="176"/>
      <c r="I378" s="176"/>
      <c r="J378" s="176"/>
      <c r="K378" s="176"/>
      <c r="L378" s="176"/>
    </row>
    <row r="379" spans="2:12" ht="15.75" customHeight="1" x14ac:dyDescent="0.25">
      <c r="B379" s="176"/>
      <c r="C379" s="176"/>
      <c r="D379" s="176"/>
      <c r="E379" s="176"/>
      <c r="F379" s="176"/>
      <c r="G379" s="176"/>
      <c r="H379" s="176"/>
      <c r="I379" s="176"/>
      <c r="J379" s="176"/>
      <c r="K379" s="176"/>
      <c r="L379" s="176"/>
    </row>
    <row r="380" spans="2:12" ht="15.75" customHeight="1" x14ac:dyDescent="0.25">
      <c r="B380" s="176"/>
      <c r="C380" s="176"/>
      <c r="D380" s="176"/>
      <c r="E380" s="176"/>
      <c r="F380" s="176"/>
      <c r="G380" s="176"/>
      <c r="H380" s="176"/>
      <c r="I380" s="176"/>
      <c r="J380" s="176"/>
      <c r="K380" s="176"/>
      <c r="L380" s="176"/>
    </row>
    <row r="381" spans="2:12" ht="15.75" customHeight="1" x14ac:dyDescent="0.25">
      <c r="B381" s="176"/>
      <c r="C381" s="176"/>
      <c r="D381" s="176"/>
      <c r="E381" s="176"/>
      <c r="F381" s="176"/>
      <c r="G381" s="176"/>
      <c r="H381" s="176"/>
      <c r="I381" s="176"/>
      <c r="J381" s="176"/>
      <c r="K381" s="176"/>
      <c r="L381" s="176"/>
    </row>
    <row r="382" spans="2:12" ht="15.75" customHeight="1" x14ac:dyDescent="0.25">
      <c r="B382" s="176"/>
      <c r="C382" s="176"/>
      <c r="D382" s="176"/>
      <c r="E382" s="176"/>
      <c r="F382" s="176"/>
      <c r="G382" s="176"/>
      <c r="H382" s="176"/>
      <c r="I382" s="176"/>
      <c r="J382" s="176"/>
      <c r="K382" s="176"/>
      <c r="L382" s="176"/>
    </row>
    <row r="383" spans="2:12" ht="15.75" customHeight="1" x14ac:dyDescent="0.25">
      <c r="B383" s="176"/>
      <c r="C383" s="176"/>
      <c r="D383" s="176"/>
      <c r="E383" s="176"/>
      <c r="F383" s="176"/>
      <c r="G383" s="176"/>
      <c r="H383" s="176"/>
      <c r="I383" s="176"/>
      <c r="J383" s="176"/>
      <c r="K383" s="176"/>
      <c r="L383" s="176"/>
    </row>
    <row r="384" spans="2:12" ht="15.75" customHeight="1" x14ac:dyDescent="0.25">
      <c r="B384" s="176"/>
      <c r="C384" s="176"/>
      <c r="D384" s="176"/>
      <c r="E384" s="176"/>
      <c r="F384" s="176"/>
      <c r="G384" s="176"/>
      <c r="H384" s="176"/>
      <c r="I384" s="176"/>
      <c r="J384" s="176"/>
      <c r="K384" s="176"/>
      <c r="L384" s="176"/>
    </row>
    <row r="385" spans="2:12" ht="15.75" customHeight="1" x14ac:dyDescent="0.25">
      <c r="B385" s="176"/>
      <c r="C385" s="176"/>
      <c r="D385" s="176"/>
      <c r="E385" s="176"/>
      <c r="F385" s="176"/>
      <c r="G385" s="176"/>
      <c r="H385" s="176"/>
      <c r="I385" s="176"/>
      <c r="J385" s="176"/>
      <c r="K385" s="176"/>
      <c r="L385" s="176"/>
    </row>
    <row r="386" spans="2:12" ht="15.75" customHeight="1" x14ac:dyDescent="0.25">
      <c r="B386" s="176"/>
      <c r="C386" s="176"/>
      <c r="D386" s="176"/>
      <c r="E386" s="176"/>
      <c r="F386" s="176"/>
      <c r="G386" s="176"/>
      <c r="H386" s="176"/>
      <c r="I386" s="176"/>
      <c r="J386" s="176"/>
      <c r="K386" s="176"/>
      <c r="L386" s="176"/>
    </row>
    <row r="387" spans="2:12" ht="15.75" customHeight="1" x14ac:dyDescent="0.25">
      <c r="B387" s="176"/>
      <c r="C387" s="176"/>
      <c r="D387" s="176"/>
      <c r="E387" s="176"/>
      <c r="F387" s="176"/>
      <c r="G387" s="176"/>
      <c r="H387" s="176"/>
      <c r="I387" s="176"/>
      <c r="J387" s="176"/>
      <c r="K387" s="176"/>
      <c r="L387" s="176"/>
    </row>
    <row r="388" spans="2:12" ht="15.75" customHeight="1" x14ac:dyDescent="0.25">
      <c r="B388" s="176"/>
      <c r="C388" s="176"/>
      <c r="D388" s="176"/>
      <c r="E388" s="176"/>
      <c r="F388" s="176"/>
      <c r="G388" s="176"/>
      <c r="H388" s="176"/>
      <c r="I388" s="176"/>
      <c r="J388" s="176"/>
      <c r="K388" s="176"/>
      <c r="L388" s="176"/>
    </row>
    <row r="389" spans="2:12" ht="15.75" customHeight="1" x14ac:dyDescent="0.25">
      <c r="B389" s="176"/>
      <c r="C389" s="176"/>
      <c r="D389" s="176"/>
      <c r="E389" s="176"/>
      <c r="F389" s="176"/>
      <c r="G389" s="176"/>
      <c r="H389" s="176"/>
      <c r="I389" s="176"/>
      <c r="J389" s="176"/>
      <c r="K389" s="176"/>
      <c r="L389" s="176"/>
    </row>
    <row r="390" spans="2:12" ht="15.75" customHeight="1" x14ac:dyDescent="0.25">
      <c r="B390" s="176"/>
      <c r="C390" s="176"/>
      <c r="D390" s="176"/>
      <c r="E390" s="176"/>
      <c r="F390" s="176"/>
      <c r="G390" s="176"/>
      <c r="H390" s="176"/>
      <c r="I390" s="176"/>
      <c r="J390" s="176"/>
      <c r="K390" s="176"/>
      <c r="L390" s="176"/>
    </row>
    <row r="391" spans="2:12" ht="15.75" customHeight="1" x14ac:dyDescent="0.25">
      <c r="B391" s="176"/>
      <c r="C391" s="176"/>
      <c r="D391" s="176"/>
      <c r="E391" s="176"/>
      <c r="F391" s="176"/>
      <c r="G391" s="176"/>
      <c r="H391" s="176"/>
      <c r="I391" s="176"/>
      <c r="J391" s="176"/>
      <c r="K391" s="176"/>
      <c r="L391" s="176"/>
    </row>
    <row r="392" spans="2:12" ht="15.75" customHeight="1" x14ac:dyDescent="0.25">
      <c r="B392" s="176"/>
      <c r="C392" s="176"/>
      <c r="D392" s="176"/>
      <c r="E392" s="176"/>
      <c r="F392" s="176"/>
      <c r="G392" s="176"/>
      <c r="H392" s="176"/>
      <c r="I392" s="176"/>
      <c r="J392" s="176"/>
      <c r="K392" s="176"/>
      <c r="L392" s="176"/>
    </row>
    <row r="393" spans="2:12" ht="15.75" customHeight="1" x14ac:dyDescent="0.25">
      <c r="B393" s="176"/>
      <c r="C393" s="176"/>
      <c r="D393" s="176"/>
      <c r="E393" s="176"/>
      <c r="F393" s="176"/>
      <c r="G393" s="176"/>
      <c r="H393" s="176"/>
      <c r="I393" s="176"/>
      <c r="J393" s="176"/>
      <c r="K393" s="176"/>
      <c r="L393" s="176"/>
    </row>
    <row r="394" spans="2:12" ht="15.75" customHeight="1" x14ac:dyDescent="0.25">
      <c r="B394" s="176"/>
      <c r="C394" s="176"/>
      <c r="D394" s="176"/>
      <c r="E394" s="176"/>
      <c r="F394" s="176"/>
      <c r="G394" s="176"/>
      <c r="H394" s="176"/>
      <c r="I394" s="176"/>
      <c r="J394" s="176"/>
      <c r="K394" s="176"/>
      <c r="L394" s="176"/>
    </row>
    <row r="395" spans="2:12" ht="15.75" customHeight="1" x14ac:dyDescent="0.25">
      <c r="B395" s="176"/>
      <c r="C395" s="176"/>
      <c r="D395" s="176"/>
      <c r="E395" s="176"/>
      <c r="F395" s="176"/>
      <c r="G395" s="176"/>
      <c r="H395" s="176"/>
      <c r="I395" s="176"/>
      <c r="J395" s="176"/>
      <c r="K395" s="176"/>
      <c r="L395" s="176"/>
    </row>
    <row r="396" spans="2:12" ht="15.75" customHeight="1" x14ac:dyDescent="0.25">
      <c r="B396" s="176"/>
      <c r="C396" s="176"/>
      <c r="D396" s="176"/>
      <c r="E396" s="176"/>
      <c r="F396" s="176"/>
      <c r="G396" s="176"/>
      <c r="H396" s="176"/>
      <c r="I396" s="176"/>
      <c r="J396" s="176"/>
      <c r="K396" s="176"/>
      <c r="L396" s="176"/>
    </row>
    <row r="397" spans="2:12" ht="15.75" customHeight="1" x14ac:dyDescent="0.25">
      <c r="B397" s="176"/>
      <c r="C397" s="176"/>
      <c r="D397" s="176"/>
      <c r="E397" s="176"/>
      <c r="F397" s="176"/>
      <c r="G397" s="176"/>
      <c r="H397" s="176"/>
      <c r="I397" s="176"/>
      <c r="J397" s="176"/>
      <c r="K397" s="176"/>
      <c r="L397" s="176"/>
    </row>
    <row r="398" spans="2:12" ht="15.75" customHeight="1" x14ac:dyDescent="0.25">
      <c r="B398" s="176"/>
      <c r="C398" s="176"/>
      <c r="D398" s="176"/>
      <c r="E398" s="176"/>
      <c r="F398" s="176"/>
      <c r="G398" s="176"/>
      <c r="H398" s="176"/>
      <c r="I398" s="176"/>
      <c r="J398" s="176"/>
      <c r="K398" s="176"/>
      <c r="L398" s="176"/>
    </row>
    <row r="399" spans="2:12" ht="15.75" customHeight="1" x14ac:dyDescent="0.25">
      <c r="B399" s="176"/>
      <c r="C399" s="176"/>
      <c r="D399" s="176"/>
      <c r="E399" s="176"/>
      <c r="F399" s="176"/>
      <c r="G399" s="176"/>
      <c r="H399" s="176"/>
      <c r="I399" s="176"/>
      <c r="J399" s="176"/>
      <c r="K399" s="176"/>
      <c r="L399" s="176"/>
    </row>
    <row r="400" spans="2:12" ht="15.75" customHeight="1" x14ac:dyDescent="0.25">
      <c r="B400" s="176"/>
      <c r="C400" s="176"/>
      <c r="D400" s="176"/>
      <c r="E400" s="176"/>
      <c r="F400" s="176"/>
      <c r="G400" s="176"/>
      <c r="H400" s="176"/>
      <c r="I400" s="176"/>
      <c r="J400" s="176"/>
      <c r="K400" s="176"/>
      <c r="L400" s="176"/>
    </row>
    <row r="401" spans="2:12" ht="15.75" customHeight="1" x14ac:dyDescent="0.25">
      <c r="B401" s="176"/>
      <c r="C401" s="176"/>
      <c r="D401" s="176"/>
      <c r="E401" s="176"/>
      <c r="F401" s="176"/>
      <c r="G401" s="176"/>
      <c r="H401" s="176"/>
      <c r="I401" s="176"/>
      <c r="J401" s="176"/>
      <c r="K401" s="176"/>
      <c r="L401" s="176"/>
    </row>
    <row r="402" spans="2:12" ht="15.75" customHeight="1" x14ac:dyDescent="0.25">
      <c r="B402" s="176"/>
      <c r="C402" s="176"/>
      <c r="D402" s="176"/>
      <c r="E402" s="176"/>
      <c r="F402" s="176"/>
      <c r="G402" s="176"/>
      <c r="H402" s="176"/>
      <c r="I402" s="176"/>
      <c r="J402" s="176"/>
      <c r="K402" s="176"/>
      <c r="L402" s="176"/>
    </row>
    <row r="403" spans="2:12" ht="15.75" customHeight="1" x14ac:dyDescent="0.25">
      <c r="B403" s="176"/>
      <c r="C403" s="176"/>
      <c r="D403" s="176"/>
      <c r="E403" s="176"/>
      <c r="F403" s="176"/>
      <c r="G403" s="176"/>
      <c r="H403" s="176"/>
      <c r="I403" s="176"/>
      <c r="J403" s="176"/>
      <c r="K403" s="176"/>
      <c r="L403" s="176"/>
    </row>
    <row r="404" spans="2:12" ht="15.75" customHeight="1" x14ac:dyDescent="0.25">
      <c r="B404" s="176"/>
      <c r="C404" s="176"/>
      <c r="D404" s="176"/>
      <c r="E404" s="176"/>
      <c r="F404" s="176"/>
      <c r="G404" s="176"/>
      <c r="H404" s="176"/>
      <c r="I404" s="176"/>
      <c r="J404" s="176"/>
      <c r="K404" s="176"/>
      <c r="L404" s="176"/>
    </row>
    <row r="405" spans="2:12" ht="15.75" customHeight="1" x14ac:dyDescent="0.25">
      <c r="B405" s="176"/>
      <c r="C405" s="176"/>
      <c r="D405" s="176"/>
      <c r="E405" s="176"/>
      <c r="F405" s="176"/>
      <c r="G405" s="176"/>
      <c r="H405" s="176"/>
      <c r="I405" s="176"/>
      <c r="J405" s="176"/>
      <c r="K405" s="176"/>
      <c r="L405" s="176"/>
    </row>
    <row r="406" spans="2:12" ht="15.75" customHeight="1" x14ac:dyDescent="0.25">
      <c r="B406" s="176"/>
      <c r="C406" s="176"/>
      <c r="D406" s="176"/>
      <c r="E406" s="176"/>
      <c r="F406" s="176"/>
      <c r="G406" s="176"/>
      <c r="H406" s="176"/>
      <c r="I406" s="176"/>
      <c r="J406" s="176"/>
      <c r="K406" s="176"/>
      <c r="L406" s="176"/>
    </row>
    <row r="407" spans="2:12" ht="15.75" customHeight="1" x14ac:dyDescent="0.25">
      <c r="B407" s="176"/>
      <c r="C407" s="176"/>
      <c r="D407" s="176"/>
      <c r="E407" s="176"/>
      <c r="F407" s="176"/>
      <c r="G407" s="176"/>
      <c r="H407" s="176"/>
      <c r="I407" s="176"/>
      <c r="J407" s="176"/>
      <c r="K407" s="176"/>
      <c r="L407" s="176"/>
    </row>
    <row r="408" spans="2:12" ht="15.75" customHeight="1" x14ac:dyDescent="0.25">
      <c r="B408" s="176"/>
      <c r="C408" s="176"/>
      <c r="D408" s="176"/>
      <c r="E408" s="176"/>
      <c r="F408" s="176"/>
      <c r="G408" s="176"/>
      <c r="H408" s="176"/>
      <c r="I408" s="176"/>
      <c r="J408" s="176"/>
      <c r="K408" s="176"/>
      <c r="L408" s="176"/>
    </row>
    <row r="409" spans="2:12" ht="15.75" customHeight="1" x14ac:dyDescent="0.25">
      <c r="B409" s="176"/>
      <c r="C409" s="176"/>
      <c r="D409" s="176"/>
      <c r="E409" s="176"/>
      <c r="F409" s="176"/>
      <c r="G409" s="176"/>
      <c r="H409" s="176"/>
      <c r="I409" s="176"/>
      <c r="J409" s="176"/>
      <c r="K409" s="176"/>
      <c r="L409" s="176"/>
    </row>
    <row r="410" spans="2:12" ht="15.75" customHeight="1" x14ac:dyDescent="0.25">
      <c r="B410" s="176"/>
      <c r="C410" s="176"/>
      <c r="D410" s="176"/>
      <c r="E410" s="176"/>
      <c r="F410" s="176"/>
      <c r="G410" s="176"/>
      <c r="H410" s="176"/>
      <c r="I410" s="176"/>
      <c r="J410" s="176"/>
      <c r="K410" s="176"/>
      <c r="L410" s="176"/>
    </row>
    <row r="411" spans="2:12" ht="15.75" customHeight="1" x14ac:dyDescent="0.25">
      <c r="B411" s="176"/>
      <c r="C411" s="176"/>
      <c r="D411" s="176"/>
      <c r="E411" s="176"/>
      <c r="F411" s="176"/>
      <c r="G411" s="176"/>
      <c r="H411" s="176"/>
      <c r="I411" s="176"/>
      <c r="J411" s="176"/>
      <c r="K411" s="176"/>
      <c r="L411" s="176"/>
    </row>
    <row r="412" spans="2:12" ht="15.75" customHeight="1" x14ac:dyDescent="0.25">
      <c r="B412" s="176"/>
      <c r="C412" s="176"/>
      <c r="D412" s="176"/>
      <c r="E412" s="176"/>
      <c r="F412" s="176"/>
      <c r="G412" s="176"/>
      <c r="H412" s="176"/>
      <c r="I412" s="176"/>
      <c r="J412" s="176"/>
      <c r="K412" s="176"/>
      <c r="L412" s="176"/>
    </row>
    <row r="413" spans="2:12" ht="15.75" customHeight="1" x14ac:dyDescent="0.25">
      <c r="B413" s="176"/>
      <c r="C413" s="176"/>
      <c r="D413" s="176"/>
      <c r="E413" s="176"/>
      <c r="F413" s="176"/>
      <c r="G413" s="176"/>
      <c r="H413" s="176"/>
      <c r="I413" s="176"/>
      <c r="J413" s="176"/>
      <c r="K413" s="176"/>
      <c r="L413" s="176"/>
    </row>
    <row r="414" spans="2:12" ht="15.75" customHeight="1" x14ac:dyDescent="0.25">
      <c r="B414" s="176"/>
      <c r="C414" s="176"/>
      <c r="D414" s="176"/>
      <c r="E414" s="176"/>
      <c r="F414" s="176"/>
      <c r="G414" s="176"/>
      <c r="H414" s="176"/>
      <c r="I414" s="176"/>
      <c r="J414" s="176"/>
      <c r="K414" s="176"/>
      <c r="L414" s="176"/>
    </row>
    <row r="415" spans="2:12" ht="15.75" customHeight="1" x14ac:dyDescent="0.25">
      <c r="B415" s="176"/>
      <c r="C415" s="176"/>
      <c r="D415" s="176"/>
      <c r="E415" s="176"/>
      <c r="F415" s="176"/>
      <c r="G415" s="176"/>
      <c r="H415" s="176"/>
      <c r="I415" s="176"/>
      <c r="J415" s="176"/>
      <c r="K415" s="176"/>
      <c r="L415" s="176"/>
    </row>
    <row r="416" spans="2:12" ht="15.75" customHeight="1" x14ac:dyDescent="0.25">
      <c r="B416" s="176"/>
      <c r="C416" s="176"/>
      <c r="D416" s="176"/>
      <c r="E416" s="176"/>
      <c r="F416" s="176"/>
      <c r="G416" s="176"/>
      <c r="H416" s="176"/>
      <c r="I416" s="176"/>
      <c r="J416" s="176"/>
      <c r="K416" s="176"/>
      <c r="L416" s="176"/>
    </row>
    <row r="417" spans="2:12" ht="15.75" customHeight="1" x14ac:dyDescent="0.25">
      <c r="B417" s="176"/>
      <c r="C417" s="176"/>
      <c r="D417" s="176"/>
      <c r="E417" s="176"/>
      <c r="F417" s="176"/>
      <c r="G417" s="176"/>
      <c r="H417" s="176"/>
      <c r="I417" s="176"/>
      <c r="J417" s="176"/>
      <c r="K417" s="176"/>
      <c r="L417" s="176"/>
    </row>
    <row r="418" spans="2:12" ht="15.75" customHeight="1" x14ac:dyDescent="0.25">
      <c r="B418" s="176"/>
      <c r="C418" s="176"/>
      <c r="D418" s="176"/>
      <c r="E418" s="176"/>
      <c r="F418" s="176"/>
      <c r="G418" s="176"/>
      <c r="H418" s="176"/>
      <c r="I418" s="176"/>
      <c r="J418" s="176"/>
      <c r="K418" s="176"/>
      <c r="L418" s="176"/>
    </row>
    <row r="419" spans="2:12" ht="15.75" customHeight="1" x14ac:dyDescent="0.25">
      <c r="B419" s="176"/>
      <c r="C419" s="176"/>
      <c r="D419" s="176"/>
      <c r="E419" s="176"/>
      <c r="F419" s="176"/>
      <c r="G419" s="176"/>
      <c r="H419" s="176"/>
      <c r="I419" s="176"/>
      <c r="J419" s="176"/>
      <c r="K419" s="176"/>
      <c r="L419" s="176"/>
    </row>
    <row r="420" spans="2:12" ht="15.75" customHeight="1" x14ac:dyDescent="0.25">
      <c r="B420" s="176"/>
      <c r="C420" s="176"/>
      <c r="D420" s="176"/>
      <c r="E420" s="176"/>
      <c r="F420" s="176"/>
      <c r="G420" s="176"/>
      <c r="H420" s="176"/>
      <c r="I420" s="176"/>
      <c r="J420" s="176"/>
      <c r="K420" s="176"/>
      <c r="L420" s="176"/>
    </row>
    <row r="421" spans="2:12" ht="15.75" customHeight="1" x14ac:dyDescent="0.25">
      <c r="B421" s="176"/>
      <c r="C421" s="176"/>
      <c r="D421" s="176"/>
      <c r="E421" s="176"/>
      <c r="F421" s="176"/>
      <c r="G421" s="176"/>
      <c r="H421" s="176"/>
      <c r="I421" s="176"/>
      <c r="J421" s="176"/>
      <c r="K421" s="176"/>
      <c r="L421" s="176"/>
    </row>
    <row r="422" spans="2:12" ht="15.75" customHeight="1" x14ac:dyDescent="0.25">
      <c r="B422" s="176"/>
      <c r="C422" s="176"/>
      <c r="D422" s="176"/>
      <c r="E422" s="176"/>
      <c r="F422" s="176"/>
      <c r="G422" s="176"/>
      <c r="H422" s="176"/>
      <c r="I422" s="176"/>
      <c r="J422" s="176"/>
      <c r="K422" s="176"/>
      <c r="L422" s="176"/>
    </row>
    <row r="423" spans="2:12" ht="15.75" customHeight="1" x14ac:dyDescent="0.25">
      <c r="B423" s="176"/>
      <c r="C423" s="176"/>
      <c r="D423" s="176"/>
      <c r="E423" s="176"/>
      <c r="F423" s="176"/>
      <c r="G423" s="176"/>
      <c r="H423" s="176"/>
      <c r="I423" s="176"/>
      <c r="J423" s="176"/>
      <c r="K423" s="176"/>
      <c r="L423" s="176"/>
    </row>
    <row r="424" spans="2:12" ht="15.75" customHeight="1" x14ac:dyDescent="0.25">
      <c r="B424" s="176"/>
      <c r="C424" s="176"/>
      <c r="D424" s="176"/>
      <c r="E424" s="176"/>
      <c r="F424" s="176"/>
      <c r="G424" s="176"/>
      <c r="H424" s="176"/>
      <c r="I424" s="176"/>
      <c r="J424" s="176"/>
      <c r="K424" s="176"/>
      <c r="L424" s="176"/>
    </row>
    <row r="425" spans="2:12" ht="15.75" customHeight="1" x14ac:dyDescent="0.25">
      <c r="B425" s="176"/>
      <c r="C425" s="176"/>
      <c r="D425" s="176"/>
      <c r="E425" s="176"/>
      <c r="F425" s="176"/>
      <c r="G425" s="176"/>
      <c r="H425" s="176"/>
      <c r="I425" s="176"/>
      <c r="J425" s="176"/>
      <c r="K425" s="176"/>
      <c r="L425" s="176"/>
    </row>
    <row r="426" spans="2:12" ht="15.75" customHeight="1" x14ac:dyDescent="0.25">
      <c r="B426" s="176"/>
      <c r="C426" s="176"/>
      <c r="D426" s="176"/>
      <c r="E426" s="176"/>
      <c r="F426" s="176"/>
      <c r="G426" s="176"/>
      <c r="H426" s="176"/>
      <c r="I426" s="176"/>
      <c r="J426" s="176"/>
      <c r="K426" s="176"/>
      <c r="L426" s="176"/>
    </row>
    <row r="427" spans="2:12" ht="15.75" customHeight="1" x14ac:dyDescent="0.25">
      <c r="B427" s="176"/>
      <c r="C427" s="176"/>
      <c r="D427" s="176"/>
      <c r="E427" s="176"/>
      <c r="F427" s="176"/>
      <c r="G427" s="176"/>
      <c r="H427" s="176"/>
      <c r="I427" s="176"/>
      <c r="J427" s="176"/>
      <c r="K427" s="176"/>
      <c r="L427" s="176"/>
    </row>
    <row r="428" spans="2:12" ht="15.75" customHeight="1" x14ac:dyDescent="0.25">
      <c r="B428" s="176"/>
      <c r="C428" s="176"/>
      <c r="D428" s="176"/>
      <c r="E428" s="176"/>
      <c r="F428" s="176"/>
      <c r="G428" s="176"/>
      <c r="H428" s="176"/>
      <c r="I428" s="176"/>
      <c r="J428" s="176"/>
      <c r="K428" s="176"/>
      <c r="L428" s="176"/>
    </row>
    <row r="429" spans="2:12" ht="15.75" customHeight="1" x14ac:dyDescent="0.25">
      <c r="B429" s="176"/>
      <c r="C429" s="176"/>
      <c r="D429" s="176"/>
      <c r="E429" s="176"/>
      <c r="F429" s="176"/>
      <c r="G429" s="176"/>
      <c r="H429" s="176"/>
      <c r="I429" s="176"/>
      <c r="J429" s="176"/>
      <c r="K429" s="176"/>
      <c r="L429" s="176"/>
    </row>
    <row r="430" spans="2:12" ht="15.75" customHeight="1" x14ac:dyDescent="0.25">
      <c r="B430" s="176"/>
      <c r="C430" s="176"/>
      <c r="D430" s="176"/>
      <c r="E430" s="176"/>
      <c r="F430" s="176"/>
      <c r="G430" s="176"/>
      <c r="H430" s="176"/>
      <c r="I430" s="176"/>
      <c r="J430" s="176"/>
      <c r="K430" s="176"/>
      <c r="L430" s="176"/>
    </row>
    <row r="431" spans="2:12" ht="15.75" customHeight="1" x14ac:dyDescent="0.25">
      <c r="B431" s="176"/>
      <c r="C431" s="176"/>
      <c r="D431" s="176"/>
      <c r="E431" s="176"/>
      <c r="F431" s="176"/>
      <c r="G431" s="176"/>
      <c r="H431" s="176"/>
      <c r="I431" s="176"/>
      <c r="J431" s="176"/>
      <c r="K431" s="176"/>
      <c r="L431" s="176"/>
    </row>
    <row r="432" spans="2:12" ht="15.75" customHeight="1" x14ac:dyDescent="0.25">
      <c r="B432" s="176"/>
      <c r="C432" s="176"/>
      <c r="D432" s="176"/>
      <c r="E432" s="176"/>
      <c r="F432" s="176"/>
      <c r="G432" s="176"/>
      <c r="H432" s="176"/>
      <c r="I432" s="176"/>
      <c r="J432" s="176"/>
      <c r="K432" s="176"/>
      <c r="L432" s="176"/>
    </row>
    <row r="433" spans="2:12" ht="15.75" customHeight="1" x14ac:dyDescent="0.25">
      <c r="B433" s="176"/>
      <c r="C433" s="176"/>
      <c r="D433" s="176"/>
      <c r="E433" s="176"/>
      <c r="F433" s="176"/>
      <c r="G433" s="176"/>
      <c r="H433" s="176"/>
      <c r="I433" s="176"/>
      <c r="J433" s="176"/>
      <c r="K433" s="176"/>
      <c r="L433" s="176"/>
    </row>
    <row r="434" spans="2:12" ht="15.75" customHeight="1" x14ac:dyDescent="0.25">
      <c r="B434" s="176"/>
      <c r="C434" s="176"/>
      <c r="D434" s="176"/>
      <c r="E434" s="176"/>
      <c r="F434" s="176"/>
      <c r="G434" s="176"/>
      <c r="H434" s="176"/>
      <c r="I434" s="176"/>
      <c r="J434" s="176"/>
      <c r="K434" s="176"/>
      <c r="L434" s="176"/>
    </row>
    <row r="435" spans="2:12" ht="15.75" customHeight="1" x14ac:dyDescent="0.25">
      <c r="B435" s="176"/>
      <c r="C435" s="176"/>
      <c r="D435" s="176"/>
      <c r="E435" s="176"/>
      <c r="F435" s="176"/>
      <c r="G435" s="176"/>
      <c r="H435" s="176"/>
      <c r="I435" s="176"/>
      <c r="J435" s="176"/>
      <c r="K435" s="176"/>
      <c r="L435" s="176"/>
    </row>
    <row r="436" spans="2:12" ht="15.75" customHeight="1" x14ac:dyDescent="0.25">
      <c r="B436" s="176"/>
      <c r="C436" s="176"/>
      <c r="D436" s="176"/>
      <c r="E436" s="176"/>
      <c r="F436" s="176"/>
      <c r="G436" s="176"/>
      <c r="H436" s="176"/>
      <c r="I436" s="176"/>
      <c r="J436" s="176"/>
      <c r="K436" s="176"/>
      <c r="L436" s="176"/>
    </row>
    <row r="437" spans="2:12" ht="15.75" customHeight="1" x14ac:dyDescent="0.25">
      <c r="B437" s="176"/>
      <c r="C437" s="176"/>
      <c r="D437" s="176"/>
      <c r="E437" s="176"/>
      <c r="F437" s="176"/>
      <c r="G437" s="176"/>
      <c r="H437" s="176"/>
      <c r="I437" s="176"/>
      <c r="J437" s="176"/>
      <c r="K437" s="176"/>
      <c r="L437" s="176"/>
    </row>
    <row r="438" spans="2:12" ht="15.75" customHeight="1" x14ac:dyDescent="0.25">
      <c r="B438" s="176"/>
      <c r="C438" s="176"/>
      <c r="D438" s="176"/>
      <c r="E438" s="176"/>
      <c r="F438" s="176"/>
      <c r="G438" s="176"/>
      <c r="H438" s="176"/>
      <c r="I438" s="176"/>
      <c r="J438" s="176"/>
      <c r="K438" s="176"/>
      <c r="L438" s="176"/>
    </row>
    <row r="439" spans="2:12" ht="15.75" customHeight="1" x14ac:dyDescent="0.25">
      <c r="B439" s="176"/>
      <c r="C439" s="176"/>
      <c r="D439" s="176"/>
      <c r="E439" s="176"/>
      <c r="F439" s="176"/>
      <c r="G439" s="176"/>
      <c r="H439" s="176"/>
      <c r="I439" s="176"/>
      <c r="J439" s="176"/>
      <c r="K439" s="176"/>
      <c r="L439" s="176"/>
    </row>
    <row r="440" spans="2:12" ht="15.75" customHeight="1" x14ac:dyDescent="0.25">
      <c r="B440" s="176"/>
      <c r="C440" s="176"/>
      <c r="D440" s="176"/>
      <c r="E440" s="176"/>
      <c r="F440" s="176"/>
      <c r="G440" s="176"/>
      <c r="H440" s="176"/>
      <c r="I440" s="176"/>
      <c r="J440" s="176"/>
      <c r="K440" s="176"/>
      <c r="L440" s="176"/>
    </row>
    <row r="441" spans="2:12" ht="15.75" customHeight="1" x14ac:dyDescent="0.25">
      <c r="B441" s="176"/>
      <c r="C441" s="176"/>
      <c r="D441" s="176"/>
      <c r="E441" s="176"/>
      <c r="F441" s="176"/>
      <c r="G441" s="176"/>
      <c r="H441" s="176"/>
      <c r="I441" s="176"/>
      <c r="J441" s="176"/>
      <c r="K441" s="176"/>
      <c r="L441" s="176"/>
    </row>
    <row r="442" spans="2:12" ht="15.75" customHeight="1" x14ac:dyDescent="0.25">
      <c r="B442" s="176"/>
      <c r="C442" s="176"/>
      <c r="D442" s="176"/>
      <c r="E442" s="176"/>
      <c r="F442" s="176"/>
      <c r="G442" s="176"/>
      <c r="H442" s="176"/>
      <c r="I442" s="176"/>
      <c r="J442" s="176"/>
      <c r="K442" s="176"/>
      <c r="L442" s="176"/>
    </row>
    <row r="443" spans="2:12" ht="15.75" customHeight="1" x14ac:dyDescent="0.25">
      <c r="B443" s="176"/>
      <c r="C443" s="176"/>
      <c r="D443" s="176"/>
      <c r="E443" s="176"/>
      <c r="F443" s="176"/>
      <c r="G443" s="176"/>
      <c r="H443" s="176"/>
      <c r="I443" s="176"/>
      <c r="J443" s="176"/>
      <c r="K443" s="176"/>
      <c r="L443" s="176"/>
    </row>
    <row r="444" spans="2:12" ht="15.75" customHeight="1" x14ac:dyDescent="0.25">
      <c r="B444" s="176"/>
      <c r="C444" s="176"/>
      <c r="D444" s="176"/>
      <c r="E444" s="176"/>
      <c r="F444" s="176"/>
      <c r="G444" s="176"/>
      <c r="H444" s="176"/>
      <c r="I444" s="176"/>
      <c r="J444" s="176"/>
      <c r="K444" s="176"/>
      <c r="L444" s="176"/>
    </row>
    <row r="445" spans="2:12" ht="15.75" customHeight="1" x14ac:dyDescent="0.25">
      <c r="B445" s="176"/>
      <c r="C445" s="176"/>
      <c r="D445" s="176"/>
      <c r="E445" s="176"/>
      <c r="F445" s="176"/>
      <c r="G445" s="176"/>
      <c r="H445" s="176"/>
      <c r="I445" s="176"/>
      <c r="J445" s="176"/>
      <c r="K445" s="176"/>
      <c r="L445" s="176"/>
    </row>
    <row r="446" spans="2:12" ht="15.75" customHeight="1" x14ac:dyDescent="0.25">
      <c r="B446" s="176"/>
      <c r="C446" s="176"/>
      <c r="D446" s="176"/>
      <c r="E446" s="176"/>
      <c r="F446" s="176"/>
      <c r="G446" s="176"/>
      <c r="H446" s="176"/>
      <c r="I446" s="176"/>
      <c r="J446" s="176"/>
      <c r="K446" s="176"/>
      <c r="L446" s="176"/>
    </row>
    <row r="447" spans="2:12" ht="15.75" customHeight="1" x14ac:dyDescent="0.25">
      <c r="B447" s="176"/>
      <c r="C447" s="176"/>
      <c r="D447" s="176"/>
      <c r="E447" s="176"/>
      <c r="F447" s="176"/>
      <c r="G447" s="176"/>
      <c r="H447" s="176"/>
      <c r="I447" s="176"/>
      <c r="J447" s="176"/>
      <c r="K447" s="176"/>
      <c r="L447" s="176"/>
    </row>
    <row r="448" spans="2:12" ht="15.75" customHeight="1" x14ac:dyDescent="0.25">
      <c r="B448" s="176"/>
      <c r="C448" s="176"/>
      <c r="D448" s="176"/>
      <c r="E448" s="176"/>
      <c r="F448" s="176"/>
      <c r="G448" s="176"/>
      <c r="H448" s="176"/>
      <c r="I448" s="176"/>
      <c r="J448" s="176"/>
      <c r="K448" s="176"/>
      <c r="L448" s="176"/>
    </row>
    <row r="449" spans="2:12" ht="15.75" customHeight="1" x14ac:dyDescent="0.25">
      <c r="B449" s="176"/>
      <c r="C449" s="176"/>
      <c r="D449" s="176"/>
      <c r="E449" s="176"/>
      <c r="F449" s="176"/>
      <c r="G449" s="176"/>
      <c r="H449" s="176"/>
      <c r="I449" s="176"/>
      <c r="J449" s="176"/>
      <c r="K449" s="176"/>
      <c r="L449" s="176"/>
    </row>
    <row r="450" spans="2:12" ht="15.75" customHeight="1" x14ac:dyDescent="0.25">
      <c r="B450" s="176"/>
      <c r="C450" s="176"/>
      <c r="D450" s="176"/>
      <c r="E450" s="176"/>
      <c r="F450" s="176"/>
      <c r="G450" s="176"/>
      <c r="H450" s="176"/>
      <c r="I450" s="176"/>
      <c r="J450" s="176"/>
      <c r="K450" s="176"/>
      <c r="L450" s="176"/>
    </row>
    <row r="451" spans="2:12" ht="15.75" customHeight="1" x14ac:dyDescent="0.25">
      <c r="B451" s="176"/>
      <c r="C451" s="176"/>
      <c r="D451" s="176"/>
      <c r="E451" s="176"/>
      <c r="F451" s="176"/>
      <c r="G451" s="176"/>
      <c r="H451" s="176"/>
      <c r="I451" s="176"/>
      <c r="J451" s="176"/>
      <c r="K451" s="176"/>
      <c r="L451" s="176"/>
    </row>
    <row r="452" spans="2:12" ht="15.75" customHeight="1" x14ac:dyDescent="0.25">
      <c r="B452" s="176"/>
      <c r="C452" s="176"/>
      <c r="D452" s="176"/>
      <c r="E452" s="176"/>
      <c r="F452" s="176"/>
      <c r="G452" s="176"/>
      <c r="H452" s="176"/>
      <c r="I452" s="176"/>
      <c r="J452" s="176"/>
      <c r="K452" s="176"/>
      <c r="L452" s="176"/>
    </row>
    <row r="453" spans="2:12" ht="15.75" customHeight="1" x14ac:dyDescent="0.25">
      <c r="B453" s="176"/>
      <c r="C453" s="176"/>
      <c r="D453" s="176"/>
      <c r="E453" s="176"/>
      <c r="F453" s="176"/>
      <c r="G453" s="176"/>
      <c r="H453" s="176"/>
      <c r="I453" s="176"/>
      <c r="J453" s="176"/>
      <c r="K453" s="176"/>
      <c r="L453" s="176"/>
    </row>
    <row r="454" spans="2:12" ht="15.75" customHeight="1" x14ac:dyDescent="0.25">
      <c r="B454" s="176"/>
      <c r="C454" s="176"/>
      <c r="D454" s="176"/>
      <c r="E454" s="176"/>
      <c r="F454" s="176"/>
      <c r="G454" s="176"/>
      <c r="H454" s="176"/>
      <c r="I454" s="176"/>
      <c r="J454" s="176"/>
      <c r="K454" s="176"/>
      <c r="L454" s="176"/>
    </row>
    <row r="455" spans="2:12" ht="15.75" customHeight="1" x14ac:dyDescent="0.25">
      <c r="B455" s="176"/>
      <c r="C455" s="176"/>
      <c r="D455" s="176"/>
      <c r="E455" s="176"/>
      <c r="F455" s="176"/>
      <c r="G455" s="176"/>
      <c r="H455" s="176"/>
      <c r="I455" s="176"/>
      <c r="J455" s="176"/>
      <c r="K455" s="176"/>
      <c r="L455" s="176"/>
    </row>
    <row r="456" spans="2:12" ht="15.75" customHeight="1" x14ac:dyDescent="0.25">
      <c r="B456" s="176"/>
      <c r="C456" s="176"/>
      <c r="D456" s="176"/>
      <c r="E456" s="176"/>
      <c r="F456" s="176"/>
      <c r="G456" s="176"/>
      <c r="H456" s="176"/>
      <c r="I456" s="176"/>
      <c r="J456" s="176"/>
      <c r="K456" s="176"/>
      <c r="L456" s="176"/>
    </row>
    <row r="457" spans="2:12" ht="15.75" customHeight="1" x14ac:dyDescent="0.25">
      <c r="B457" s="176"/>
      <c r="C457" s="176"/>
      <c r="D457" s="176"/>
      <c r="E457" s="176"/>
      <c r="F457" s="176"/>
      <c r="G457" s="176"/>
      <c r="H457" s="176"/>
      <c r="I457" s="176"/>
      <c r="J457" s="176"/>
      <c r="K457" s="176"/>
      <c r="L457" s="176"/>
    </row>
    <row r="458" spans="2:12" ht="15.75" customHeight="1" x14ac:dyDescent="0.25">
      <c r="B458" s="176"/>
      <c r="C458" s="176"/>
      <c r="D458" s="176"/>
      <c r="E458" s="176"/>
      <c r="F458" s="176"/>
      <c r="G458" s="176"/>
      <c r="H458" s="176"/>
      <c r="I458" s="176"/>
      <c r="J458" s="176"/>
      <c r="K458" s="176"/>
      <c r="L458" s="176"/>
    </row>
    <row r="459" spans="2:12" ht="15.75" customHeight="1" x14ac:dyDescent="0.25">
      <c r="B459" s="176"/>
      <c r="C459" s="176"/>
      <c r="D459" s="176"/>
      <c r="E459" s="176"/>
      <c r="F459" s="176"/>
      <c r="G459" s="176"/>
      <c r="H459" s="176"/>
      <c r="I459" s="176"/>
      <c r="J459" s="176"/>
      <c r="K459" s="176"/>
      <c r="L459" s="176"/>
    </row>
    <row r="460" spans="2:12" ht="15.75" customHeight="1" x14ac:dyDescent="0.25">
      <c r="B460" s="176"/>
      <c r="C460" s="176"/>
      <c r="D460" s="176"/>
      <c r="E460" s="176"/>
      <c r="F460" s="176"/>
      <c r="G460" s="176"/>
      <c r="H460" s="176"/>
      <c r="I460" s="176"/>
      <c r="J460" s="176"/>
      <c r="K460" s="176"/>
      <c r="L460" s="176"/>
    </row>
    <row r="461" spans="2:12" ht="15.75" customHeight="1" x14ac:dyDescent="0.25">
      <c r="B461" s="176"/>
      <c r="C461" s="176"/>
      <c r="D461" s="176"/>
      <c r="E461" s="176"/>
      <c r="F461" s="176"/>
      <c r="G461" s="176"/>
      <c r="H461" s="176"/>
      <c r="I461" s="176"/>
      <c r="J461" s="176"/>
      <c r="K461" s="176"/>
      <c r="L461" s="176"/>
    </row>
    <row r="462" spans="2:12" ht="15.75" customHeight="1" x14ac:dyDescent="0.25">
      <c r="B462" s="176"/>
      <c r="C462" s="176"/>
      <c r="D462" s="176"/>
      <c r="E462" s="176"/>
      <c r="F462" s="176"/>
      <c r="G462" s="176"/>
      <c r="H462" s="176"/>
      <c r="I462" s="176"/>
      <c r="J462" s="176"/>
      <c r="K462" s="176"/>
      <c r="L462" s="176"/>
    </row>
    <row r="463" spans="2:12" ht="15.75" customHeight="1" x14ac:dyDescent="0.25">
      <c r="B463" s="176"/>
      <c r="C463" s="176"/>
      <c r="D463" s="176"/>
      <c r="E463" s="176"/>
      <c r="F463" s="176"/>
      <c r="G463" s="176"/>
      <c r="H463" s="176"/>
      <c r="I463" s="176"/>
      <c r="J463" s="176"/>
      <c r="K463" s="176"/>
      <c r="L463" s="176"/>
    </row>
    <row r="464" spans="2:12" ht="15.75" customHeight="1" x14ac:dyDescent="0.25">
      <c r="B464" s="176"/>
      <c r="C464" s="176"/>
      <c r="D464" s="176"/>
      <c r="E464" s="176"/>
      <c r="F464" s="176"/>
      <c r="G464" s="176"/>
      <c r="H464" s="176"/>
      <c r="I464" s="176"/>
      <c r="J464" s="176"/>
      <c r="K464" s="176"/>
      <c r="L464" s="176"/>
    </row>
    <row r="465" spans="2:12" ht="15.75" customHeight="1" x14ac:dyDescent="0.25">
      <c r="B465" s="176"/>
      <c r="C465" s="176"/>
      <c r="D465" s="176"/>
      <c r="E465" s="176"/>
      <c r="F465" s="176"/>
      <c r="G465" s="176"/>
      <c r="H465" s="176"/>
      <c r="I465" s="176"/>
      <c r="J465" s="176"/>
      <c r="K465" s="176"/>
      <c r="L465" s="176"/>
    </row>
    <row r="466" spans="2:12" ht="15.75" customHeight="1" x14ac:dyDescent="0.25">
      <c r="B466" s="176"/>
      <c r="C466" s="176"/>
      <c r="D466" s="176"/>
      <c r="E466" s="176"/>
      <c r="F466" s="176"/>
      <c r="G466" s="176"/>
      <c r="H466" s="176"/>
      <c r="I466" s="176"/>
      <c r="J466" s="176"/>
      <c r="K466" s="176"/>
      <c r="L466" s="176"/>
    </row>
    <row r="467" spans="2:12" ht="15.75" customHeight="1" x14ac:dyDescent="0.25">
      <c r="B467" s="176"/>
      <c r="C467" s="176"/>
      <c r="D467" s="176"/>
      <c r="E467" s="176"/>
      <c r="F467" s="176"/>
      <c r="G467" s="176"/>
      <c r="H467" s="176"/>
      <c r="I467" s="176"/>
      <c r="J467" s="176"/>
      <c r="K467" s="176"/>
      <c r="L467" s="176"/>
    </row>
    <row r="468" spans="2:12" ht="15.75" customHeight="1" x14ac:dyDescent="0.25">
      <c r="B468" s="176"/>
      <c r="C468" s="176"/>
      <c r="D468" s="176"/>
      <c r="E468" s="176"/>
      <c r="F468" s="176"/>
      <c r="G468" s="176"/>
      <c r="H468" s="176"/>
      <c r="I468" s="176"/>
      <c r="J468" s="176"/>
      <c r="K468" s="176"/>
      <c r="L468" s="176"/>
    </row>
    <row r="469" spans="2:12" ht="15.75" customHeight="1" x14ac:dyDescent="0.25">
      <c r="B469" s="176"/>
      <c r="C469" s="176"/>
      <c r="D469" s="176"/>
      <c r="E469" s="176"/>
      <c r="F469" s="176"/>
      <c r="G469" s="176"/>
      <c r="H469" s="176"/>
      <c r="I469" s="176"/>
      <c r="J469" s="176"/>
      <c r="K469" s="176"/>
      <c r="L469" s="176"/>
    </row>
    <row r="470" spans="2:12" ht="15.75" customHeight="1" x14ac:dyDescent="0.25"/>
    <row r="471" spans="2:12" ht="15.75" customHeight="1" x14ac:dyDescent="0.25"/>
    <row r="472" spans="2:12" ht="15.75" customHeight="1" x14ac:dyDescent="0.25"/>
    <row r="473" spans="2:12" ht="15.75" customHeight="1" x14ac:dyDescent="0.25"/>
    <row r="474" spans="2:12" ht="15.75" customHeight="1" x14ac:dyDescent="0.25"/>
    <row r="475" spans="2:12" ht="15.75" customHeight="1" x14ac:dyDescent="0.25"/>
    <row r="476" spans="2:12" ht="15.75" customHeight="1" x14ac:dyDescent="0.25"/>
    <row r="477" spans="2:12" ht="15.75" customHeight="1" x14ac:dyDescent="0.25"/>
    <row r="478" spans="2:12" ht="15.75" customHeight="1" x14ac:dyDescent="0.25"/>
    <row r="479" spans="2:12" ht="15.75" customHeight="1" x14ac:dyDescent="0.25"/>
    <row r="480" spans="2:12"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row r="1103" ht="15.75" customHeight="1" x14ac:dyDescent="0.25"/>
    <row r="1104" ht="15.75" customHeight="1" x14ac:dyDescent="0.25"/>
    <row r="1105" ht="15.75" customHeight="1" x14ac:dyDescent="0.25"/>
    <row r="1106" ht="15.75" customHeight="1" x14ac:dyDescent="0.25"/>
    <row r="1107" ht="15.75" customHeight="1" x14ac:dyDescent="0.25"/>
    <row r="1108" ht="15.75" customHeight="1" x14ac:dyDescent="0.25"/>
    <row r="1109" ht="15.75" customHeight="1" x14ac:dyDescent="0.25"/>
    <row r="1110" ht="15.75" customHeight="1" x14ac:dyDescent="0.25"/>
    <row r="1111" ht="15.75" customHeight="1" x14ac:dyDescent="0.25"/>
    <row r="1112" ht="15.75" customHeight="1" x14ac:dyDescent="0.25"/>
    <row r="1113" ht="15.75" customHeight="1" x14ac:dyDescent="0.25"/>
    <row r="1114" ht="15.75" customHeight="1" x14ac:dyDescent="0.25"/>
    <row r="1115" ht="15.75" customHeight="1" x14ac:dyDescent="0.25"/>
    <row r="1116" ht="15.75" customHeight="1" x14ac:dyDescent="0.25"/>
    <row r="1117" ht="15.75" customHeight="1" x14ac:dyDescent="0.25"/>
    <row r="1118" ht="15.75" customHeight="1" x14ac:dyDescent="0.25"/>
    <row r="1119" ht="15.75" customHeight="1" x14ac:dyDescent="0.25"/>
    <row r="1120" ht="15.75" customHeight="1" x14ac:dyDescent="0.25"/>
    <row r="1121" ht="15.75" customHeight="1" x14ac:dyDescent="0.25"/>
    <row r="1122" ht="15.75" customHeight="1" x14ac:dyDescent="0.25"/>
    <row r="1123" ht="15.75" customHeight="1" x14ac:dyDescent="0.25"/>
    <row r="1124" ht="15.75" customHeight="1" x14ac:dyDescent="0.25"/>
    <row r="1125" ht="15.75" customHeight="1" x14ac:dyDescent="0.25"/>
    <row r="1126" ht="15.75" customHeight="1" x14ac:dyDescent="0.25"/>
    <row r="1127" ht="15.75" customHeight="1" x14ac:dyDescent="0.25"/>
    <row r="1128" ht="15.75" customHeight="1" x14ac:dyDescent="0.25"/>
    <row r="1129" ht="15.75" customHeight="1" x14ac:dyDescent="0.25"/>
    <row r="1130" ht="15.75" customHeight="1" x14ac:dyDescent="0.25"/>
    <row r="1131" ht="15.75" customHeight="1" x14ac:dyDescent="0.25"/>
    <row r="1132" ht="15.75" customHeight="1" x14ac:dyDescent="0.25"/>
    <row r="1133" ht="15.75" customHeight="1" x14ac:dyDescent="0.25"/>
    <row r="1134" ht="15.75" customHeight="1" x14ac:dyDescent="0.25"/>
    <row r="1135" ht="15.75" customHeight="1" x14ac:dyDescent="0.25"/>
    <row r="1136" ht="15.75" customHeight="1" x14ac:dyDescent="0.25"/>
    <row r="1137" ht="15.75" customHeight="1" x14ac:dyDescent="0.25"/>
    <row r="1138" ht="15.75" customHeight="1" x14ac:dyDescent="0.25"/>
    <row r="1139" ht="15.75" customHeight="1" x14ac:dyDescent="0.25"/>
    <row r="1140" ht="15.75" customHeight="1" x14ac:dyDescent="0.25"/>
    <row r="1141" ht="15.75" customHeight="1" x14ac:dyDescent="0.25"/>
    <row r="1142" ht="15.75" customHeight="1" x14ac:dyDescent="0.25"/>
    <row r="1143" ht="15.75" customHeight="1" x14ac:dyDescent="0.25"/>
    <row r="1144" ht="15.75" customHeight="1" x14ac:dyDescent="0.25"/>
    <row r="1145" ht="15.75" customHeight="1" x14ac:dyDescent="0.25"/>
    <row r="1146" ht="15.75" customHeight="1" x14ac:dyDescent="0.25"/>
    <row r="1147" ht="15.75" customHeight="1" x14ac:dyDescent="0.25"/>
    <row r="1148" ht="15.75" customHeight="1" x14ac:dyDescent="0.25"/>
    <row r="1149" ht="15.75" customHeight="1" x14ac:dyDescent="0.25"/>
    <row r="1150" ht="15.75" customHeight="1" x14ac:dyDescent="0.25"/>
    <row r="1151" ht="15.75" customHeight="1" x14ac:dyDescent="0.25"/>
    <row r="1152" ht="15.75" customHeight="1" x14ac:dyDescent="0.25"/>
    <row r="1153" ht="15.75" customHeight="1" x14ac:dyDescent="0.25"/>
    <row r="1154" ht="15.75" customHeight="1" x14ac:dyDescent="0.25"/>
    <row r="1155" ht="15.75" customHeight="1" x14ac:dyDescent="0.25"/>
    <row r="1156" ht="15.75" customHeight="1" x14ac:dyDescent="0.25"/>
    <row r="1157" ht="15.75" customHeight="1" x14ac:dyDescent="0.25"/>
    <row r="1158" ht="15.75" customHeight="1" x14ac:dyDescent="0.25"/>
    <row r="1159" ht="15.75" customHeight="1" x14ac:dyDescent="0.25"/>
    <row r="1160" ht="15.75" customHeight="1" x14ac:dyDescent="0.25"/>
    <row r="1161" ht="15.75" customHeight="1" x14ac:dyDescent="0.25"/>
    <row r="1162" ht="15.75" customHeight="1" x14ac:dyDescent="0.25"/>
    <row r="1163" ht="15.75" customHeight="1" x14ac:dyDescent="0.25"/>
    <row r="1164" ht="15.75" customHeight="1" x14ac:dyDescent="0.25"/>
    <row r="1165" ht="15.75" customHeight="1" x14ac:dyDescent="0.25"/>
    <row r="1166" ht="15.75" customHeight="1" x14ac:dyDescent="0.25"/>
    <row r="1167" ht="15.75" customHeight="1" x14ac:dyDescent="0.25"/>
    <row r="1168" ht="15.75" customHeight="1" x14ac:dyDescent="0.25"/>
    <row r="1169" ht="15.75" customHeight="1" x14ac:dyDescent="0.25"/>
    <row r="1170" ht="15.75" customHeight="1" x14ac:dyDescent="0.25"/>
    <row r="1171" ht="15.75" customHeight="1" x14ac:dyDescent="0.25"/>
    <row r="1172" ht="15.75" customHeight="1" x14ac:dyDescent="0.25"/>
    <row r="1173" ht="15.75" customHeight="1" x14ac:dyDescent="0.25"/>
    <row r="1174" ht="15.75" customHeight="1" x14ac:dyDescent="0.25"/>
    <row r="1175" ht="15.75" customHeight="1" x14ac:dyDescent="0.25"/>
    <row r="1176" ht="15.75" customHeight="1" x14ac:dyDescent="0.25"/>
    <row r="1177" ht="15.75" customHeight="1" x14ac:dyDescent="0.25"/>
    <row r="1178" ht="15.75" customHeight="1" x14ac:dyDescent="0.25"/>
    <row r="1179" ht="15.75" customHeight="1" x14ac:dyDescent="0.25"/>
    <row r="1180" ht="15.75" customHeight="1" x14ac:dyDescent="0.25"/>
    <row r="1181" ht="15.75" customHeight="1" x14ac:dyDescent="0.25"/>
    <row r="1182" ht="15.75" customHeight="1" x14ac:dyDescent="0.25"/>
    <row r="1183" ht="15.75" customHeight="1" x14ac:dyDescent="0.25"/>
    <row r="1184" ht="15.75" customHeight="1" x14ac:dyDescent="0.25"/>
    <row r="1185" ht="15.75" customHeight="1" x14ac:dyDescent="0.25"/>
    <row r="1186" ht="15.75" customHeight="1" x14ac:dyDescent="0.25"/>
    <row r="1187" ht="15.75" customHeight="1" x14ac:dyDescent="0.25"/>
    <row r="1188" ht="15.75" customHeight="1" x14ac:dyDescent="0.25"/>
    <row r="1189" ht="15.75" customHeight="1" x14ac:dyDescent="0.25"/>
    <row r="1190" ht="15.75" customHeight="1" x14ac:dyDescent="0.25"/>
    <row r="1191" ht="15.75" customHeight="1" x14ac:dyDescent="0.25"/>
    <row r="1192" ht="15.75" customHeight="1" x14ac:dyDescent="0.25"/>
    <row r="1193" ht="15.75" customHeight="1" x14ac:dyDescent="0.25"/>
    <row r="1194" ht="15.75" customHeight="1" x14ac:dyDescent="0.25"/>
    <row r="1195" ht="15.75" customHeight="1" x14ac:dyDescent="0.25"/>
    <row r="1196" ht="15.75" customHeight="1" x14ac:dyDescent="0.25"/>
    <row r="1197" ht="15.75" customHeight="1" x14ac:dyDescent="0.25"/>
    <row r="1198" ht="15.75" customHeight="1" x14ac:dyDescent="0.25"/>
    <row r="1199" ht="15.75" customHeight="1" x14ac:dyDescent="0.25"/>
    <row r="1200" ht="15.75" customHeight="1" x14ac:dyDescent="0.25"/>
    <row r="1201" ht="15.75" customHeight="1" x14ac:dyDescent="0.25"/>
    <row r="1202" ht="15.75" customHeight="1" x14ac:dyDescent="0.25"/>
    <row r="1203" ht="15.75" customHeight="1" x14ac:dyDescent="0.25"/>
    <row r="1204" ht="15.75" customHeight="1" x14ac:dyDescent="0.25"/>
    <row r="1205" ht="15.75" customHeight="1" x14ac:dyDescent="0.25"/>
    <row r="1206" ht="15.75" customHeight="1" x14ac:dyDescent="0.25"/>
    <row r="1207" ht="15.75" customHeight="1" x14ac:dyDescent="0.25"/>
    <row r="1208" ht="15.75" customHeight="1" x14ac:dyDescent="0.25"/>
    <row r="1209" ht="15.75" customHeight="1" x14ac:dyDescent="0.25"/>
    <row r="1210" ht="15.75" customHeight="1" x14ac:dyDescent="0.25"/>
    <row r="1211" ht="15.75" customHeight="1" x14ac:dyDescent="0.25"/>
    <row r="1212" ht="15.75" customHeight="1" x14ac:dyDescent="0.25"/>
    <row r="1213" ht="15.75" customHeight="1" x14ac:dyDescent="0.25"/>
    <row r="1214" ht="15.75" customHeight="1" x14ac:dyDescent="0.25"/>
    <row r="1215" ht="15.75" customHeight="1" x14ac:dyDescent="0.25"/>
    <row r="1216" ht="15.75" customHeight="1" x14ac:dyDescent="0.25"/>
    <row r="1217" ht="15.75" customHeight="1" x14ac:dyDescent="0.25"/>
    <row r="1218" ht="15.75" customHeight="1" x14ac:dyDescent="0.25"/>
    <row r="1219" ht="15.75" customHeight="1" x14ac:dyDescent="0.25"/>
    <row r="1220" ht="15.75" customHeight="1" x14ac:dyDescent="0.25"/>
    <row r="1221" ht="15.75" customHeight="1" x14ac:dyDescent="0.25"/>
    <row r="1222" ht="15.75" customHeight="1" x14ac:dyDescent="0.25"/>
    <row r="1223" ht="15.75" customHeight="1" x14ac:dyDescent="0.25"/>
    <row r="1224" ht="15.75" customHeight="1" x14ac:dyDescent="0.25"/>
    <row r="1225" ht="15.75" customHeight="1" x14ac:dyDescent="0.25"/>
    <row r="1226" ht="15.75" customHeight="1" x14ac:dyDescent="0.25"/>
    <row r="1227" ht="15.75" customHeight="1" x14ac:dyDescent="0.25"/>
    <row r="1228" ht="15.75" customHeight="1" x14ac:dyDescent="0.25"/>
    <row r="1229" ht="15.75" customHeight="1" x14ac:dyDescent="0.25"/>
    <row r="1230" ht="15.75" customHeight="1" x14ac:dyDescent="0.25"/>
    <row r="1231" ht="15.75" customHeight="1" x14ac:dyDescent="0.25"/>
    <row r="1232" ht="15.75" customHeight="1" x14ac:dyDescent="0.25"/>
    <row r="1233" ht="15.75" customHeight="1" x14ac:dyDescent="0.25"/>
    <row r="1234" ht="15.75" customHeight="1" x14ac:dyDescent="0.25"/>
    <row r="1235" ht="15.75" customHeight="1" x14ac:dyDescent="0.25"/>
    <row r="1236" ht="15.75" customHeight="1" x14ac:dyDescent="0.25"/>
    <row r="1237" ht="15.75" customHeight="1" x14ac:dyDescent="0.25"/>
    <row r="1238" ht="15.75" customHeight="1" x14ac:dyDescent="0.25"/>
    <row r="1239" ht="15.75" customHeight="1" x14ac:dyDescent="0.25"/>
    <row r="1240" ht="15.75" customHeight="1" x14ac:dyDescent="0.25"/>
    <row r="1241" ht="15.75" customHeight="1" x14ac:dyDescent="0.25"/>
    <row r="1242" ht="15.75" customHeight="1" x14ac:dyDescent="0.25"/>
    <row r="1243" ht="15.75" customHeight="1" x14ac:dyDescent="0.25"/>
    <row r="1244" ht="15.75" customHeight="1" x14ac:dyDescent="0.25"/>
    <row r="1245" ht="15.75" customHeight="1" x14ac:dyDescent="0.25"/>
    <row r="1246" ht="15.75" customHeight="1" x14ac:dyDescent="0.25"/>
    <row r="1247" ht="15.75" customHeight="1" x14ac:dyDescent="0.25"/>
    <row r="1248" ht="15.75" customHeight="1" x14ac:dyDescent="0.25"/>
    <row r="1249" ht="15.75" customHeight="1" x14ac:dyDescent="0.25"/>
    <row r="1250" ht="15.75" customHeight="1" x14ac:dyDescent="0.25"/>
    <row r="1251" ht="15.75" customHeight="1" x14ac:dyDescent="0.25"/>
    <row r="1252" ht="15.75" customHeight="1" x14ac:dyDescent="0.25"/>
    <row r="1253" ht="15.75" customHeight="1" x14ac:dyDescent="0.25"/>
    <row r="1254" ht="15.75" customHeight="1" x14ac:dyDescent="0.25"/>
    <row r="1255" ht="15.75" customHeight="1" x14ac:dyDescent="0.25"/>
    <row r="1256" ht="15.75" customHeight="1" x14ac:dyDescent="0.25"/>
    <row r="1257" ht="15.75" customHeight="1" x14ac:dyDescent="0.25"/>
    <row r="1258" ht="15.75" customHeight="1" x14ac:dyDescent="0.25"/>
    <row r="1259" ht="15.75" customHeight="1" x14ac:dyDescent="0.25"/>
    <row r="1260" ht="15.75" customHeight="1" x14ac:dyDescent="0.25"/>
    <row r="1261" ht="15.75" customHeight="1" x14ac:dyDescent="0.25"/>
    <row r="1262" ht="15.75" customHeight="1" x14ac:dyDescent="0.25"/>
    <row r="1263" ht="15.75" customHeight="1" x14ac:dyDescent="0.25"/>
    <row r="1264" ht="15.75" customHeight="1" x14ac:dyDescent="0.25"/>
    <row r="1265" ht="15.75" customHeight="1" x14ac:dyDescent="0.25"/>
    <row r="1266" ht="15.75" customHeight="1" x14ac:dyDescent="0.25"/>
    <row r="1267" ht="15.75" customHeight="1" x14ac:dyDescent="0.25"/>
    <row r="1268" ht="15.75" customHeight="1" x14ac:dyDescent="0.25"/>
    <row r="1269" ht="15.75" customHeight="1" x14ac:dyDescent="0.25"/>
    <row r="1270" ht="15.75" customHeight="1" x14ac:dyDescent="0.25"/>
  </sheetData>
  <mergeCells count="2">
    <mergeCell ref="A3:B3"/>
    <mergeCell ref="A5:B5"/>
  </mergeCells>
  <printOptions horizontalCentered="1" verticalCentered="1"/>
  <pageMargins left="0.39370078740157483" right="0.39370078740157483" top="0.19685039370078741" bottom="0.19685039370078741" header="0" footer="0"/>
  <pageSetup scale="64"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7C0"/>
    <pageSetUpPr fitToPage="1"/>
  </sheetPr>
  <dimension ref="A1:N1269"/>
  <sheetViews>
    <sheetView showGridLines="0" zoomScaleSheetLayoutView="83" workbookViewId="0">
      <pane ySplit="3" topLeftCell="A4" activePane="bottomLeft" state="frozen"/>
      <selection pane="bottomLeft" activeCell="D11" sqref="D11"/>
    </sheetView>
  </sheetViews>
  <sheetFormatPr baseColWidth="10" defaultColWidth="6.42578125" defaultRowHeight="15" x14ac:dyDescent="0.25"/>
  <cols>
    <col min="1" max="1" width="6.7109375" style="169" customWidth="1"/>
    <col min="2" max="2" width="24.42578125" style="169" customWidth="1"/>
    <col min="3" max="12" width="12.7109375" style="169" customWidth="1"/>
    <col min="13" max="13" width="10.85546875" style="169" customWidth="1"/>
    <col min="14" max="14" width="17" style="169" bestFit="1" customWidth="1"/>
    <col min="15" max="16384" width="6.42578125" style="169"/>
  </cols>
  <sheetData>
    <row r="1" spans="1:14" ht="15.75" customHeight="1" x14ac:dyDescent="0.25">
      <c r="A1" s="174" t="s">
        <v>1158</v>
      </c>
      <c r="N1" s="174" t="s">
        <v>1061</v>
      </c>
    </row>
    <row r="2" spans="1:14" ht="15.75" customHeight="1" thickBot="1" x14ac:dyDescent="0.3">
      <c r="A2" s="175" t="s">
        <v>785</v>
      </c>
    </row>
    <row r="3" spans="1:14" ht="18.75" customHeight="1" thickBot="1" x14ac:dyDescent="0.3">
      <c r="A3" s="378" t="s">
        <v>657</v>
      </c>
      <c r="B3" s="378"/>
      <c r="C3" s="194">
        <v>2001</v>
      </c>
      <c r="D3" s="194">
        <v>2002</v>
      </c>
      <c r="E3" s="194">
        <v>2003</v>
      </c>
      <c r="F3" s="194">
        <v>2004</v>
      </c>
      <c r="G3" s="194">
        <v>2005</v>
      </c>
      <c r="H3" s="194">
        <v>2006</v>
      </c>
      <c r="I3" s="194">
        <v>2007</v>
      </c>
      <c r="J3" s="194">
        <v>2008</v>
      </c>
      <c r="K3" s="194">
        <v>2009</v>
      </c>
      <c r="L3" s="194">
        <v>2010</v>
      </c>
      <c r="M3" s="194">
        <v>2011</v>
      </c>
      <c r="N3" s="194" t="s">
        <v>1160</v>
      </c>
    </row>
    <row r="4" spans="1:14" ht="6.75" customHeight="1" x14ac:dyDescent="0.25">
      <c r="B4" s="315"/>
      <c r="C4" s="316"/>
      <c r="D4" s="316"/>
      <c r="E4" s="316"/>
      <c r="F4" s="316"/>
      <c r="G4" s="316"/>
      <c r="H4" s="316"/>
      <c r="I4" s="316"/>
      <c r="J4" s="316"/>
      <c r="K4" s="316"/>
      <c r="L4" s="316"/>
      <c r="M4" s="316"/>
      <c r="N4" s="316"/>
    </row>
    <row r="5" spans="1:14" ht="15.75" customHeight="1" x14ac:dyDescent="0.25">
      <c r="A5" s="392" t="s">
        <v>1065</v>
      </c>
      <c r="B5" s="392"/>
      <c r="C5" s="317">
        <v>99.85</v>
      </c>
      <c r="D5" s="317">
        <v>158.78199999999998</v>
      </c>
      <c r="E5" s="317">
        <v>147.95000000000002</v>
      </c>
      <c r="F5" s="317">
        <v>407.84200000000004</v>
      </c>
      <c r="G5" s="317">
        <v>810.32900000000006</v>
      </c>
      <c r="H5" s="317">
        <v>961.18499999999995</v>
      </c>
      <c r="I5" s="317">
        <v>1322.875</v>
      </c>
      <c r="J5" s="317">
        <v>1705.7720000000002</v>
      </c>
      <c r="K5" s="317">
        <v>1961.0350000000001</v>
      </c>
      <c r="L5" s="317">
        <v>2468.3919999999998</v>
      </c>
      <c r="M5" s="317">
        <v>2916.6739999999991</v>
      </c>
      <c r="N5" s="317">
        <v>3742.2</v>
      </c>
    </row>
    <row r="6" spans="1:14" ht="7.5" customHeight="1" x14ac:dyDescent="0.25">
      <c r="B6" s="319"/>
      <c r="C6" s="318"/>
      <c r="D6" s="318"/>
      <c r="E6" s="318"/>
      <c r="F6" s="318"/>
      <c r="G6" s="318"/>
      <c r="H6" s="318"/>
      <c r="I6" s="318"/>
      <c r="J6" s="318"/>
      <c r="K6" s="318"/>
      <c r="L6" s="318"/>
      <c r="M6" s="318"/>
      <c r="N6" s="318"/>
    </row>
    <row r="7" spans="1:14" s="171" customFormat="1" ht="15.75" customHeight="1" x14ac:dyDescent="0.25">
      <c r="A7" s="298" t="s">
        <v>1028</v>
      </c>
      <c r="B7" s="196" t="s">
        <v>833</v>
      </c>
      <c r="C7" s="320">
        <f>SUM(C8:C20)</f>
        <v>11.388000000000002</v>
      </c>
      <c r="D7" s="320">
        <f t="shared" ref="D7:L7" si="0">SUM(D8:D20)</f>
        <v>15.100000000000001</v>
      </c>
      <c r="E7" s="320">
        <f t="shared" si="0"/>
        <v>16.193999999999999</v>
      </c>
      <c r="F7" s="320">
        <f>SUM(F8:F20)</f>
        <v>30.271000000000001</v>
      </c>
      <c r="G7" s="320">
        <f t="shared" si="0"/>
        <v>55.352000000000011</v>
      </c>
      <c r="H7" s="320">
        <f t="shared" si="0"/>
        <v>72.805000000000007</v>
      </c>
      <c r="I7" s="320">
        <f t="shared" si="0"/>
        <v>98.143000000000001</v>
      </c>
      <c r="J7" s="320">
        <f t="shared" si="0"/>
        <v>128.69900000000001</v>
      </c>
      <c r="K7" s="320">
        <f t="shared" si="0"/>
        <v>150.44200000000001</v>
      </c>
      <c r="L7" s="320">
        <f t="shared" si="0"/>
        <v>193.03</v>
      </c>
      <c r="M7" s="320">
        <f t="shared" ref="M7:N7" si="1">SUM(M8:M20)</f>
        <v>226.82999999999998</v>
      </c>
      <c r="N7" s="320">
        <f t="shared" si="1"/>
        <v>306.10000000000002</v>
      </c>
    </row>
    <row r="8" spans="1:14" ht="15.75" customHeight="1" x14ac:dyDescent="0.25">
      <c r="A8" s="321">
        <v>36</v>
      </c>
      <c r="B8" s="176" t="s">
        <v>834</v>
      </c>
      <c r="C8" s="322">
        <v>0.75800000000000001</v>
      </c>
      <c r="D8" s="322">
        <v>1</v>
      </c>
      <c r="E8" s="322">
        <v>0.90100000000000002</v>
      </c>
      <c r="F8" s="322">
        <v>1.1870000000000001</v>
      </c>
      <c r="G8" s="322">
        <v>2.0939999999999999</v>
      </c>
      <c r="H8" s="322">
        <v>3.427</v>
      </c>
      <c r="I8" s="322">
        <v>5.1920000000000002</v>
      </c>
      <c r="J8" s="322">
        <v>6.524</v>
      </c>
      <c r="K8" s="322">
        <v>8.4369999999999994</v>
      </c>
      <c r="L8" s="322">
        <v>10.932</v>
      </c>
      <c r="M8" s="322">
        <v>13.131</v>
      </c>
      <c r="N8" s="322">
        <v>17.7</v>
      </c>
    </row>
    <row r="9" spans="1:14" ht="15.75" customHeight="1" x14ac:dyDescent="0.25">
      <c r="A9" s="321">
        <v>37</v>
      </c>
      <c r="B9" s="176" t="s">
        <v>835</v>
      </c>
      <c r="C9" s="322">
        <v>0.78900000000000003</v>
      </c>
      <c r="D9" s="322">
        <v>0.9</v>
      </c>
      <c r="E9" s="322">
        <v>1.012</v>
      </c>
      <c r="F9" s="322">
        <v>1.3080000000000001</v>
      </c>
      <c r="G9" s="322">
        <v>2.7250000000000001</v>
      </c>
      <c r="H9" s="322">
        <v>3.383</v>
      </c>
      <c r="I9" s="322">
        <v>5.0789999999999997</v>
      </c>
      <c r="J9" s="322">
        <v>6.7880000000000003</v>
      </c>
      <c r="K9" s="322">
        <v>7.8920000000000003</v>
      </c>
      <c r="L9" s="322">
        <v>10.731</v>
      </c>
      <c r="M9" s="322">
        <v>12.377000000000001</v>
      </c>
      <c r="N9" s="322">
        <v>17.3</v>
      </c>
    </row>
    <row r="10" spans="1:14" ht="15.75" customHeight="1" x14ac:dyDescent="0.25">
      <c r="A10" s="321">
        <v>38</v>
      </c>
      <c r="B10" s="176" t="s">
        <v>836</v>
      </c>
      <c r="C10" s="322">
        <v>0.85499999999999998</v>
      </c>
      <c r="D10" s="322">
        <v>1.1000000000000001</v>
      </c>
      <c r="E10" s="322">
        <v>1.2</v>
      </c>
      <c r="F10" s="322">
        <v>1.3839999999999999</v>
      </c>
      <c r="G10" s="322">
        <v>2.7770000000000001</v>
      </c>
      <c r="H10" s="322">
        <v>3.58</v>
      </c>
      <c r="I10" s="322">
        <v>4.9710000000000001</v>
      </c>
      <c r="J10" s="322">
        <v>6.3319999999999999</v>
      </c>
      <c r="K10" s="322">
        <v>8.9849999999999994</v>
      </c>
      <c r="L10" s="322">
        <v>11.647</v>
      </c>
      <c r="M10" s="322">
        <v>13.496</v>
      </c>
      <c r="N10" s="322">
        <v>18.100000000000001</v>
      </c>
    </row>
    <row r="11" spans="1:14" ht="15.75" customHeight="1" x14ac:dyDescent="0.25">
      <c r="A11" s="321">
        <v>39</v>
      </c>
      <c r="B11" s="176" t="s">
        <v>837</v>
      </c>
      <c r="C11" s="322">
        <v>1.1619999999999999</v>
      </c>
      <c r="D11" s="322">
        <v>1.1000000000000001</v>
      </c>
      <c r="E11" s="322">
        <v>1.194</v>
      </c>
      <c r="F11" s="322">
        <v>1.538</v>
      </c>
      <c r="G11" s="322">
        <v>3.18</v>
      </c>
      <c r="H11" s="322">
        <v>3.6669999999999998</v>
      </c>
      <c r="I11" s="322">
        <v>5.7859999999999996</v>
      </c>
      <c r="J11" s="322">
        <v>7.7050000000000001</v>
      </c>
      <c r="K11" s="322">
        <v>8.7810000000000006</v>
      </c>
      <c r="L11" s="322">
        <v>11.204000000000001</v>
      </c>
      <c r="M11" s="322">
        <v>13.414</v>
      </c>
      <c r="N11" s="322">
        <v>18</v>
      </c>
    </row>
    <row r="12" spans="1:14" ht="15.75" customHeight="1" x14ac:dyDescent="0.25">
      <c r="A12" s="321">
        <v>40</v>
      </c>
      <c r="B12" s="176" t="s">
        <v>838</v>
      </c>
      <c r="C12" s="322">
        <v>1.079</v>
      </c>
      <c r="D12" s="322">
        <v>1.3</v>
      </c>
      <c r="E12" s="322">
        <v>0.89300000000000002</v>
      </c>
      <c r="F12" s="322">
        <v>3.456</v>
      </c>
      <c r="G12" s="322">
        <v>5.8029999999999999</v>
      </c>
      <c r="H12" s="322">
        <v>7.4029999999999996</v>
      </c>
      <c r="I12" s="322">
        <v>9.2119999999999997</v>
      </c>
      <c r="J12" s="322">
        <v>11.292999999999999</v>
      </c>
      <c r="K12" s="322">
        <v>12.792</v>
      </c>
      <c r="L12" s="322">
        <v>16.207000000000001</v>
      </c>
      <c r="M12" s="322">
        <v>20.312999999999999</v>
      </c>
      <c r="N12" s="322">
        <v>29.3</v>
      </c>
    </row>
    <row r="13" spans="1:14" ht="15.75" customHeight="1" x14ac:dyDescent="0.25">
      <c r="A13" s="321">
        <v>41</v>
      </c>
      <c r="B13" s="176" t="s">
        <v>839</v>
      </c>
      <c r="C13" s="322">
        <v>0.68899999999999995</v>
      </c>
      <c r="D13" s="322">
        <v>1.1000000000000001</v>
      </c>
      <c r="E13" s="322">
        <v>1.306</v>
      </c>
      <c r="F13" s="322">
        <v>1.9950000000000001</v>
      </c>
      <c r="G13" s="322">
        <v>3.4860000000000002</v>
      </c>
      <c r="H13" s="322">
        <v>5.3869999999999996</v>
      </c>
      <c r="I13" s="322">
        <v>10.3</v>
      </c>
      <c r="J13" s="322">
        <v>11.816000000000001</v>
      </c>
      <c r="K13" s="322">
        <v>12.9</v>
      </c>
      <c r="L13" s="322">
        <v>16.059000000000001</v>
      </c>
      <c r="M13" s="322">
        <v>18.18</v>
      </c>
      <c r="N13" s="322">
        <v>22.6</v>
      </c>
    </row>
    <row r="14" spans="1:14" ht="15.75" customHeight="1" x14ac:dyDescent="0.25">
      <c r="A14" s="321">
        <v>42</v>
      </c>
      <c r="B14" s="176" t="s">
        <v>840</v>
      </c>
      <c r="C14" s="322">
        <v>0.42799999999999999</v>
      </c>
      <c r="D14" s="322">
        <v>0.9</v>
      </c>
      <c r="E14" s="322">
        <v>1.78</v>
      </c>
      <c r="F14" s="322">
        <v>2.5920000000000001</v>
      </c>
      <c r="G14" s="322">
        <v>5.5780000000000003</v>
      </c>
      <c r="H14" s="322">
        <v>6.7859999999999996</v>
      </c>
      <c r="I14" s="322">
        <v>8.8539999999999992</v>
      </c>
      <c r="J14" s="322">
        <v>10.287000000000001</v>
      </c>
      <c r="K14" s="322">
        <v>11.119</v>
      </c>
      <c r="L14" s="322">
        <v>14.321</v>
      </c>
      <c r="M14" s="322">
        <v>16.617000000000001</v>
      </c>
      <c r="N14" s="322">
        <v>23.3</v>
      </c>
    </row>
    <row r="15" spans="1:14" ht="15.75" customHeight="1" x14ac:dyDescent="0.25">
      <c r="A15" s="321">
        <v>43</v>
      </c>
      <c r="B15" s="176" t="s">
        <v>841</v>
      </c>
      <c r="C15" s="322">
        <v>0.42099999999999999</v>
      </c>
      <c r="D15" s="322">
        <v>0.7</v>
      </c>
      <c r="E15" s="322">
        <v>1.446</v>
      </c>
      <c r="F15" s="322">
        <v>1.895</v>
      </c>
      <c r="G15" s="322">
        <v>3.5070000000000001</v>
      </c>
      <c r="H15" s="322">
        <v>5.008</v>
      </c>
      <c r="I15" s="322">
        <v>5.12</v>
      </c>
      <c r="J15" s="322">
        <v>7.3620000000000001</v>
      </c>
      <c r="K15" s="322">
        <v>8.6180000000000003</v>
      </c>
      <c r="L15" s="322">
        <v>11.092000000000001</v>
      </c>
      <c r="M15" s="322">
        <v>14.53</v>
      </c>
      <c r="N15" s="322">
        <v>21.1</v>
      </c>
    </row>
    <row r="16" spans="1:14" ht="15.75" customHeight="1" x14ac:dyDescent="0.25">
      <c r="A16" s="321">
        <v>44</v>
      </c>
      <c r="B16" s="176" t="s">
        <v>833</v>
      </c>
      <c r="C16" s="322">
        <v>1.0009999999999999</v>
      </c>
      <c r="D16" s="322">
        <v>1.3</v>
      </c>
      <c r="E16" s="322">
        <v>0.82199999999999995</v>
      </c>
      <c r="F16" s="322">
        <v>4.7590000000000003</v>
      </c>
      <c r="G16" s="322">
        <v>8.44</v>
      </c>
      <c r="H16" s="322">
        <v>10.885</v>
      </c>
      <c r="I16" s="322">
        <v>13.183</v>
      </c>
      <c r="J16" s="322">
        <v>20.84</v>
      </c>
      <c r="K16" s="322">
        <v>25.68</v>
      </c>
      <c r="L16" s="322">
        <v>33.502000000000002</v>
      </c>
      <c r="M16" s="322">
        <v>38.192</v>
      </c>
      <c r="N16" s="322">
        <v>51.4</v>
      </c>
    </row>
    <row r="17" spans="1:14" ht="15.75" customHeight="1" x14ac:dyDescent="0.25">
      <c r="A17" s="321">
        <v>45</v>
      </c>
      <c r="B17" s="176" t="s">
        <v>842</v>
      </c>
      <c r="C17" s="322">
        <v>0.63900000000000001</v>
      </c>
      <c r="D17" s="322">
        <v>0.9</v>
      </c>
      <c r="E17" s="322">
        <v>1.196</v>
      </c>
      <c r="F17" s="322">
        <v>2.0179999999999998</v>
      </c>
      <c r="G17" s="322">
        <v>3.1389999999999998</v>
      </c>
      <c r="H17" s="322">
        <v>4.9909999999999997</v>
      </c>
      <c r="I17" s="322">
        <v>5.9710000000000001</v>
      </c>
      <c r="J17" s="322">
        <v>7.5380000000000003</v>
      </c>
      <c r="K17" s="322">
        <v>7.9610000000000003</v>
      </c>
      <c r="L17" s="322">
        <v>10.37</v>
      </c>
      <c r="M17" s="322">
        <v>12.141</v>
      </c>
      <c r="N17" s="322">
        <v>16.5</v>
      </c>
    </row>
    <row r="18" spans="1:14" ht="15.75" customHeight="1" x14ac:dyDescent="0.25">
      <c r="A18" s="321">
        <v>46</v>
      </c>
      <c r="B18" s="176" t="s">
        <v>843</v>
      </c>
      <c r="C18" s="322">
        <v>1.2829999999999999</v>
      </c>
      <c r="D18" s="322">
        <v>1.6</v>
      </c>
      <c r="E18" s="322">
        <v>1.2150000000000001</v>
      </c>
      <c r="F18" s="322">
        <v>2.286</v>
      </c>
      <c r="G18" s="322">
        <v>3.7919999999999998</v>
      </c>
      <c r="H18" s="322">
        <v>4.6349999999999998</v>
      </c>
      <c r="I18" s="322">
        <v>7.1</v>
      </c>
      <c r="J18" s="322">
        <v>10.474</v>
      </c>
      <c r="K18" s="322">
        <v>11.326000000000001</v>
      </c>
      <c r="L18" s="322">
        <v>13.391999999999999</v>
      </c>
      <c r="M18" s="322">
        <v>15.762</v>
      </c>
      <c r="N18" s="322">
        <v>20.8</v>
      </c>
    </row>
    <row r="19" spans="1:14" ht="15.75" customHeight="1" x14ac:dyDescent="0.25">
      <c r="A19" s="321">
        <v>47</v>
      </c>
      <c r="B19" s="176" t="s">
        <v>844</v>
      </c>
      <c r="C19" s="322">
        <v>1.351</v>
      </c>
      <c r="D19" s="322">
        <v>1.9</v>
      </c>
      <c r="E19" s="322">
        <v>1.526</v>
      </c>
      <c r="F19" s="322">
        <v>2.9740000000000002</v>
      </c>
      <c r="G19" s="322">
        <v>5.49</v>
      </c>
      <c r="H19" s="322">
        <v>6.73</v>
      </c>
      <c r="I19" s="322">
        <v>8.9480000000000004</v>
      </c>
      <c r="J19" s="322">
        <v>10.68</v>
      </c>
      <c r="K19" s="322">
        <v>12.964</v>
      </c>
      <c r="L19" s="322">
        <v>16.774000000000001</v>
      </c>
      <c r="M19" s="322">
        <v>19.317</v>
      </c>
      <c r="N19" s="322">
        <v>27.8</v>
      </c>
    </row>
    <row r="20" spans="1:14" ht="15.75" customHeight="1" x14ac:dyDescent="0.25">
      <c r="A20" s="321">
        <v>48</v>
      </c>
      <c r="B20" s="176" t="s">
        <v>845</v>
      </c>
      <c r="C20" s="322">
        <v>0.93300000000000005</v>
      </c>
      <c r="D20" s="322">
        <v>1.3</v>
      </c>
      <c r="E20" s="322">
        <v>1.7030000000000001</v>
      </c>
      <c r="F20" s="322">
        <v>2.879</v>
      </c>
      <c r="G20" s="322">
        <v>5.3410000000000002</v>
      </c>
      <c r="H20" s="322">
        <v>6.923</v>
      </c>
      <c r="I20" s="322">
        <v>8.4269999999999996</v>
      </c>
      <c r="J20" s="322">
        <v>11.06</v>
      </c>
      <c r="K20" s="322">
        <v>12.987</v>
      </c>
      <c r="L20" s="322">
        <v>16.798999999999999</v>
      </c>
      <c r="M20" s="322">
        <v>19.36</v>
      </c>
      <c r="N20" s="322">
        <v>22.2</v>
      </c>
    </row>
    <row r="21" spans="1:14" ht="15.75" customHeight="1" x14ac:dyDescent="0.25">
      <c r="A21" s="298" t="s">
        <v>1029</v>
      </c>
      <c r="B21" s="196" t="s">
        <v>846</v>
      </c>
      <c r="C21" s="320">
        <f>SUM(C22:C31)</f>
        <v>9.4480000000000004</v>
      </c>
      <c r="D21" s="320">
        <f t="shared" ref="D21:N21" si="2">SUM(D22:D31)</f>
        <v>14.1</v>
      </c>
      <c r="E21" s="320">
        <f t="shared" si="2"/>
        <v>14.350999999999999</v>
      </c>
      <c r="F21" s="320">
        <f>SUM(F22:F31)</f>
        <v>26.868000000000006</v>
      </c>
      <c r="G21" s="320">
        <f t="shared" si="2"/>
        <v>56.080999999999996</v>
      </c>
      <c r="H21" s="320">
        <f t="shared" si="2"/>
        <v>59.731000000000009</v>
      </c>
      <c r="I21" s="320">
        <f t="shared" si="2"/>
        <v>84.993000000000009</v>
      </c>
      <c r="J21" s="320">
        <f t="shared" si="2"/>
        <v>112.40799999999999</v>
      </c>
      <c r="K21" s="320">
        <f t="shared" si="2"/>
        <v>131.83100000000002</v>
      </c>
      <c r="L21" s="320">
        <f t="shared" si="2"/>
        <v>171.56200000000001</v>
      </c>
      <c r="M21" s="320">
        <f t="shared" si="2"/>
        <v>203.982</v>
      </c>
      <c r="N21" s="320">
        <f t="shared" si="2"/>
        <v>272.60000000000002</v>
      </c>
    </row>
    <row r="22" spans="1:14" ht="15.75" customHeight="1" x14ac:dyDescent="0.25">
      <c r="A22" s="325">
        <v>49</v>
      </c>
      <c r="B22" s="326" t="s">
        <v>847</v>
      </c>
      <c r="C22" s="322">
        <v>1.2070000000000001</v>
      </c>
      <c r="D22" s="322">
        <v>1.1000000000000001</v>
      </c>
      <c r="E22" s="322">
        <v>1.3260000000000001</v>
      </c>
      <c r="F22" s="322">
        <v>1.9079999999999999</v>
      </c>
      <c r="G22" s="322">
        <v>4.0330000000000004</v>
      </c>
      <c r="H22" s="322">
        <v>4.548</v>
      </c>
      <c r="I22" s="322">
        <v>5.21</v>
      </c>
      <c r="J22" s="322">
        <v>7.8739999999999997</v>
      </c>
      <c r="K22" s="322">
        <v>9.1929999999999996</v>
      </c>
      <c r="L22" s="322">
        <v>12.074999999999999</v>
      </c>
      <c r="M22" s="322">
        <v>14.869</v>
      </c>
      <c r="N22" s="322">
        <v>21.6</v>
      </c>
    </row>
    <row r="23" spans="1:14" ht="15.75" customHeight="1" x14ac:dyDescent="0.25">
      <c r="A23" s="325">
        <v>50</v>
      </c>
      <c r="B23" s="326" t="s">
        <v>848</v>
      </c>
      <c r="C23" s="322">
        <v>1.3069999999999999</v>
      </c>
      <c r="D23" s="322">
        <v>1.7</v>
      </c>
      <c r="E23" s="322">
        <v>1.87</v>
      </c>
      <c r="F23" s="322">
        <v>2.8239999999999998</v>
      </c>
      <c r="G23" s="322">
        <v>5.8259999999999996</v>
      </c>
      <c r="H23" s="322">
        <v>6.99</v>
      </c>
      <c r="I23" s="322">
        <v>5.5890000000000004</v>
      </c>
      <c r="J23" s="322">
        <v>8.5079999999999991</v>
      </c>
      <c r="K23" s="322">
        <v>10.313000000000001</v>
      </c>
      <c r="L23" s="322">
        <v>14.278</v>
      </c>
      <c r="M23" s="322">
        <v>17.026</v>
      </c>
      <c r="N23" s="322">
        <v>24.6</v>
      </c>
    </row>
    <row r="24" spans="1:14" ht="15.75" customHeight="1" x14ac:dyDescent="0.25">
      <c r="A24" s="325">
        <v>51</v>
      </c>
      <c r="B24" s="326" t="s">
        <v>849</v>
      </c>
      <c r="C24" s="322">
        <v>1.01</v>
      </c>
      <c r="D24" s="322">
        <v>1.1000000000000001</v>
      </c>
      <c r="E24" s="322">
        <v>1.202</v>
      </c>
      <c r="F24" s="322">
        <v>1.589</v>
      </c>
      <c r="G24" s="322">
        <v>3.3959999999999999</v>
      </c>
      <c r="H24" s="322">
        <v>3.9020000000000001</v>
      </c>
      <c r="I24" s="322">
        <v>5.7949999999999999</v>
      </c>
      <c r="J24" s="322">
        <v>7.7350000000000003</v>
      </c>
      <c r="K24" s="322">
        <v>8.4079999999999995</v>
      </c>
      <c r="L24" s="322">
        <v>11.843999999999999</v>
      </c>
      <c r="M24" s="322">
        <v>13.91</v>
      </c>
      <c r="N24" s="322">
        <v>17.899999999999999</v>
      </c>
    </row>
    <row r="25" spans="1:14" ht="15.75" customHeight="1" x14ac:dyDescent="0.25">
      <c r="A25" s="325">
        <v>52</v>
      </c>
      <c r="B25" s="326" t="s">
        <v>850</v>
      </c>
      <c r="C25" s="322">
        <v>0.80100000000000005</v>
      </c>
      <c r="D25" s="322">
        <v>1.3</v>
      </c>
      <c r="E25" s="322">
        <v>1.754</v>
      </c>
      <c r="F25" s="322">
        <v>2.29</v>
      </c>
      <c r="G25" s="322">
        <v>7.1950000000000003</v>
      </c>
      <c r="H25" s="322">
        <v>6.0060000000000002</v>
      </c>
      <c r="I25" s="322">
        <v>8.3089999999999993</v>
      </c>
      <c r="J25" s="322">
        <v>9.7089999999999996</v>
      </c>
      <c r="K25" s="322">
        <v>11.891999999999999</v>
      </c>
      <c r="L25" s="322">
        <v>15.566000000000001</v>
      </c>
      <c r="M25" s="322">
        <v>18.297000000000001</v>
      </c>
      <c r="N25" s="322">
        <v>21.5</v>
      </c>
    </row>
    <row r="26" spans="1:14" ht="15.75" customHeight="1" x14ac:dyDescent="0.25">
      <c r="A26" s="325">
        <v>53</v>
      </c>
      <c r="B26" s="326" t="s">
        <v>851</v>
      </c>
      <c r="C26" s="322">
        <v>1.611</v>
      </c>
      <c r="D26" s="322">
        <v>1.7</v>
      </c>
      <c r="E26" s="322">
        <v>1.6459999999999999</v>
      </c>
      <c r="F26" s="322">
        <v>2.5950000000000002</v>
      </c>
      <c r="G26" s="322">
        <v>4.915</v>
      </c>
      <c r="H26" s="322">
        <v>5.4669999999999996</v>
      </c>
      <c r="I26" s="322">
        <v>6.2110000000000003</v>
      </c>
      <c r="J26" s="322">
        <v>8.0470000000000006</v>
      </c>
      <c r="K26" s="322">
        <v>10.891</v>
      </c>
      <c r="L26" s="322">
        <v>15.837</v>
      </c>
      <c r="M26" s="322">
        <v>19.893999999999998</v>
      </c>
      <c r="N26" s="322">
        <v>28.4</v>
      </c>
    </row>
    <row r="27" spans="1:14" ht="15.75" customHeight="1" x14ac:dyDescent="0.25">
      <c r="A27" s="325">
        <v>54</v>
      </c>
      <c r="B27" s="326" t="s">
        <v>852</v>
      </c>
      <c r="C27" s="322">
        <v>0.20899999999999999</v>
      </c>
      <c r="D27" s="322">
        <v>1.2</v>
      </c>
      <c r="E27" s="322">
        <v>1.464</v>
      </c>
      <c r="F27" s="322">
        <v>2.52</v>
      </c>
      <c r="G27" s="322">
        <v>4.5419999999999998</v>
      </c>
      <c r="H27" s="322">
        <v>3.6139999999999999</v>
      </c>
      <c r="I27" s="322">
        <v>13.731</v>
      </c>
      <c r="J27" s="322">
        <v>16.838999999999999</v>
      </c>
      <c r="K27" s="322">
        <v>16.155000000000001</v>
      </c>
      <c r="L27" s="322">
        <v>19.14</v>
      </c>
      <c r="M27" s="322">
        <v>21.884</v>
      </c>
      <c r="N27" s="322">
        <v>28.5</v>
      </c>
    </row>
    <row r="28" spans="1:14" ht="15.75" customHeight="1" x14ac:dyDescent="0.25">
      <c r="A28" s="325">
        <v>55</v>
      </c>
      <c r="B28" s="326" t="s">
        <v>853</v>
      </c>
      <c r="C28" s="322">
        <v>0.42299999999999999</v>
      </c>
      <c r="D28" s="322">
        <v>1</v>
      </c>
      <c r="E28" s="322">
        <v>1.226</v>
      </c>
      <c r="F28" s="322">
        <v>2.282</v>
      </c>
      <c r="G28" s="322">
        <v>4.5940000000000003</v>
      </c>
      <c r="H28" s="322">
        <v>5.2249999999999996</v>
      </c>
      <c r="I28" s="322">
        <v>10.629</v>
      </c>
      <c r="J28" s="322">
        <v>12.097</v>
      </c>
      <c r="K28" s="322">
        <v>13.76</v>
      </c>
      <c r="L28" s="322">
        <v>16.960999999999999</v>
      </c>
      <c r="M28" s="322">
        <v>19.079999999999998</v>
      </c>
      <c r="N28" s="322">
        <v>21.9</v>
      </c>
    </row>
    <row r="29" spans="1:14" ht="15.75" customHeight="1" x14ac:dyDescent="0.25">
      <c r="A29" s="325">
        <v>56</v>
      </c>
      <c r="B29" s="326" t="s">
        <v>846</v>
      </c>
      <c r="C29" s="322">
        <v>1.2050000000000001</v>
      </c>
      <c r="D29" s="322">
        <v>1.5</v>
      </c>
      <c r="E29" s="322">
        <v>0.96799999999999997</v>
      </c>
      <c r="F29" s="322">
        <v>5.7130000000000001</v>
      </c>
      <c r="G29" s="322">
        <v>10.548999999999999</v>
      </c>
      <c r="H29" s="322">
        <v>12.875</v>
      </c>
      <c r="I29" s="322">
        <v>17.001999999999999</v>
      </c>
      <c r="J29" s="322">
        <v>24.212</v>
      </c>
      <c r="K29" s="322">
        <v>27.35</v>
      </c>
      <c r="L29" s="322">
        <v>34.787999999999997</v>
      </c>
      <c r="M29" s="322">
        <v>41.594000000000001</v>
      </c>
      <c r="N29" s="322">
        <v>55</v>
      </c>
    </row>
    <row r="30" spans="1:14" ht="15.75" customHeight="1" x14ac:dyDescent="0.25">
      <c r="A30" s="325">
        <v>57</v>
      </c>
      <c r="B30" s="326" t="s">
        <v>854</v>
      </c>
      <c r="C30" s="322">
        <v>0.68600000000000005</v>
      </c>
      <c r="D30" s="322">
        <v>1.9</v>
      </c>
      <c r="E30" s="322">
        <v>1.76</v>
      </c>
      <c r="F30" s="322">
        <v>2.306</v>
      </c>
      <c r="G30" s="322">
        <v>6.1319999999999997</v>
      </c>
      <c r="H30" s="322">
        <v>4.3979999999999997</v>
      </c>
      <c r="I30" s="322">
        <v>5.76</v>
      </c>
      <c r="J30" s="322">
        <v>8.1690000000000005</v>
      </c>
      <c r="K30" s="322">
        <v>10.723000000000001</v>
      </c>
      <c r="L30" s="322">
        <v>13.888999999999999</v>
      </c>
      <c r="M30" s="322">
        <v>17.029</v>
      </c>
      <c r="N30" s="322">
        <v>23.3</v>
      </c>
    </row>
    <row r="31" spans="1:14" ht="15.75" customHeight="1" x14ac:dyDescent="0.25">
      <c r="A31" s="325">
        <v>58</v>
      </c>
      <c r="B31" s="326" t="s">
        <v>855</v>
      </c>
      <c r="C31" s="322">
        <v>0.98899999999999999</v>
      </c>
      <c r="D31" s="322">
        <v>1.6</v>
      </c>
      <c r="E31" s="322">
        <v>1.135</v>
      </c>
      <c r="F31" s="322">
        <v>2.8410000000000002</v>
      </c>
      <c r="G31" s="322">
        <v>4.899</v>
      </c>
      <c r="H31" s="322">
        <v>6.7060000000000004</v>
      </c>
      <c r="I31" s="322">
        <v>6.7569999999999997</v>
      </c>
      <c r="J31" s="322">
        <v>9.218</v>
      </c>
      <c r="K31" s="322">
        <v>13.146000000000001</v>
      </c>
      <c r="L31" s="322">
        <v>17.184000000000001</v>
      </c>
      <c r="M31" s="322">
        <v>20.399000000000001</v>
      </c>
      <c r="N31" s="322">
        <v>29.9</v>
      </c>
    </row>
    <row r="32" spans="1:14" ht="15.75" customHeight="1" x14ac:dyDescent="0.25">
      <c r="A32" s="298" t="s">
        <v>1030</v>
      </c>
      <c r="B32" s="196" t="s">
        <v>856</v>
      </c>
      <c r="C32" s="320">
        <f>SUM(C33:C45)</f>
        <v>8.2749999999999986</v>
      </c>
      <c r="D32" s="320">
        <f t="shared" ref="D32:N32" si="3">SUM(D33:D45)</f>
        <v>12.849</v>
      </c>
      <c r="E32" s="320">
        <f t="shared" si="3"/>
        <v>10.983000000000001</v>
      </c>
      <c r="F32" s="320">
        <f>SUM(F33:F45)</f>
        <v>39.271999999999998</v>
      </c>
      <c r="G32" s="320">
        <f t="shared" si="3"/>
        <v>83.248999999999995</v>
      </c>
      <c r="H32" s="320">
        <f t="shared" si="3"/>
        <v>94.986000000000004</v>
      </c>
      <c r="I32" s="320">
        <f t="shared" si="3"/>
        <v>130.68099999999998</v>
      </c>
      <c r="J32" s="320">
        <f t="shared" si="3"/>
        <v>164.14699999999999</v>
      </c>
      <c r="K32" s="320">
        <f t="shared" si="3"/>
        <v>192.14499999999998</v>
      </c>
      <c r="L32" s="320">
        <f t="shared" si="3"/>
        <v>245.953</v>
      </c>
      <c r="M32" s="320">
        <f t="shared" si="3"/>
        <v>283.548</v>
      </c>
      <c r="N32" s="320">
        <f t="shared" si="3"/>
        <v>355.2</v>
      </c>
    </row>
    <row r="33" spans="1:14" ht="15.75" customHeight="1" x14ac:dyDescent="0.25">
      <c r="A33" s="325">
        <v>59</v>
      </c>
      <c r="B33" s="326" t="s">
        <v>857</v>
      </c>
      <c r="C33" s="322">
        <v>0.33100000000000002</v>
      </c>
      <c r="D33" s="322">
        <v>0.70499999999999996</v>
      </c>
      <c r="E33" s="322">
        <v>0.60199999999999998</v>
      </c>
      <c r="F33" s="322">
        <v>2.74</v>
      </c>
      <c r="G33" s="322">
        <v>5.742</v>
      </c>
      <c r="H33" s="322">
        <v>6.8259999999999996</v>
      </c>
      <c r="I33" s="322">
        <v>9.6880000000000006</v>
      </c>
      <c r="J33" s="322">
        <v>11.956</v>
      </c>
      <c r="K33" s="322">
        <v>13.558999999999999</v>
      </c>
      <c r="L33" s="322">
        <v>16.975000000000001</v>
      </c>
      <c r="M33" s="322">
        <v>19.643999999999998</v>
      </c>
      <c r="N33" s="322">
        <v>23.6</v>
      </c>
    </row>
    <row r="34" spans="1:14" ht="15.75" customHeight="1" x14ac:dyDescent="0.25">
      <c r="A34" s="325">
        <v>60</v>
      </c>
      <c r="B34" s="326" t="s">
        <v>858</v>
      </c>
      <c r="C34" s="322">
        <v>0.318</v>
      </c>
      <c r="D34" s="322">
        <v>0.54700000000000004</v>
      </c>
      <c r="E34" s="322">
        <v>0.46700000000000003</v>
      </c>
      <c r="F34" s="322">
        <v>3.6709999999999998</v>
      </c>
      <c r="G34" s="322">
        <v>7.9210000000000003</v>
      </c>
      <c r="H34" s="322">
        <v>9.5289999999999999</v>
      </c>
      <c r="I34" s="322">
        <v>7.5709999999999997</v>
      </c>
      <c r="J34" s="322">
        <v>9.4949999999999992</v>
      </c>
      <c r="K34" s="322">
        <v>10.9</v>
      </c>
      <c r="L34" s="322">
        <v>13.991</v>
      </c>
      <c r="M34" s="322">
        <v>16.474</v>
      </c>
      <c r="N34" s="322">
        <v>22.2</v>
      </c>
    </row>
    <row r="35" spans="1:14" ht="15.75" customHeight="1" x14ac:dyDescent="0.25">
      <c r="A35" s="325">
        <v>61</v>
      </c>
      <c r="B35" s="326" t="s">
        <v>859</v>
      </c>
      <c r="C35" s="322">
        <v>0.74099999999999999</v>
      </c>
      <c r="D35" s="322">
        <v>0.85699999999999998</v>
      </c>
      <c r="E35" s="322">
        <v>0.73199999999999998</v>
      </c>
      <c r="F35" s="322">
        <v>5.9749999999999996</v>
      </c>
      <c r="G35" s="322">
        <v>12.972</v>
      </c>
      <c r="H35" s="322">
        <v>15.236000000000001</v>
      </c>
      <c r="I35" s="322">
        <v>18.783999999999999</v>
      </c>
      <c r="J35" s="322">
        <v>20.327999999999999</v>
      </c>
      <c r="K35" s="322">
        <v>22.323</v>
      </c>
      <c r="L35" s="322">
        <v>28.193000000000001</v>
      </c>
      <c r="M35" s="322">
        <v>32.408000000000001</v>
      </c>
      <c r="N35" s="322">
        <v>42.5</v>
      </c>
    </row>
    <row r="36" spans="1:14" ht="15.75" customHeight="1" x14ac:dyDescent="0.25">
      <c r="A36" s="325">
        <v>62</v>
      </c>
      <c r="B36" s="326" t="s">
        <v>860</v>
      </c>
      <c r="C36" s="322">
        <v>0.21299999999999999</v>
      </c>
      <c r="D36" s="322">
        <v>0.878</v>
      </c>
      <c r="E36" s="322">
        <v>0.751</v>
      </c>
      <c r="F36" s="322">
        <v>1.474</v>
      </c>
      <c r="G36" s="322">
        <v>3.9820000000000002</v>
      </c>
      <c r="H36" s="322">
        <v>3.6629999999999998</v>
      </c>
      <c r="I36" s="322">
        <v>6.7619999999999996</v>
      </c>
      <c r="J36" s="322">
        <v>9.9710000000000001</v>
      </c>
      <c r="K36" s="322">
        <v>13.241</v>
      </c>
      <c r="L36" s="322">
        <v>17.126999999999999</v>
      </c>
      <c r="M36" s="322">
        <v>19.216999999999999</v>
      </c>
      <c r="N36" s="322">
        <v>24.5</v>
      </c>
    </row>
    <row r="37" spans="1:14" ht="15.75" customHeight="1" x14ac:dyDescent="0.25">
      <c r="A37" s="325">
        <v>63</v>
      </c>
      <c r="B37" s="326" t="s">
        <v>861</v>
      </c>
      <c r="C37" s="322">
        <v>0.95799999999999996</v>
      </c>
      <c r="D37" s="322">
        <v>1.327</v>
      </c>
      <c r="E37" s="322">
        <v>1.1339999999999999</v>
      </c>
      <c r="F37" s="322">
        <v>2.569</v>
      </c>
      <c r="G37" s="322">
        <v>6.601</v>
      </c>
      <c r="H37" s="322">
        <v>5.99</v>
      </c>
      <c r="I37" s="322">
        <v>5.9610000000000003</v>
      </c>
      <c r="J37" s="322">
        <v>8.3539999999999992</v>
      </c>
      <c r="K37" s="322">
        <v>11.691000000000001</v>
      </c>
      <c r="L37" s="322">
        <v>16.251999999999999</v>
      </c>
      <c r="M37" s="322">
        <v>18.606999999999999</v>
      </c>
      <c r="N37" s="322">
        <v>26</v>
      </c>
    </row>
    <row r="38" spans="1:14" ht="15.75" customHeight="1" x14ac:dyDescent="0.25">
      <c r="A38" s="325">
        <v>64</v>
      </c>
      <c r="B38" s="326" t="s">
        <v>856</v>
      </c>
      <c r="C38" s="322">
        <v>0.878</v>
      </c>
      <c r="D38" s="322">
        <v>1.1499999999999999</v>
      </c>
      <c r="E38" s="322">
        <v>0.98299999999999998</v>
      </c>
      <c r="F38" s="322">
        <v>4.6369999999999996</v>
      </c>
      <c r="G38" s="322">
        <v>8.8379999999999992</v>
      </c>
      <c r="H38" s="322">
        <v>10.432</v>
      </c>
      <c r="I38" s="322">
        <v>13.250999999999999</v>
      </c>
      <c r="J38" s="322">
        <v>21.367999999999999</v>
      </c>
      <c r="K38" s="322">
        <v>26.126999999999999</v>
      </c>
      <c r="L38" s="322">
        <v>35.307000000000002</v>
      </c>
      <c r="M38" s="322">
        <v>39.845999999999997</v>
      </c>
      <c r="N38" s="322">
        <v>51.9</v>
      </c>
    </row>
    <row r="39" spans="1:14" ht="15.75" customHeight="1" x14ac:dyDescent="0.25">
      <c r="A39" s="325">
        <v>65</v>
      </c>
      <c r="B39" s="326" t="s">
        <v>862</v>
      </c>
      <c r="C39" s="322">
        <v>0.96299999999999997</v>
      </c>
      <c r="D39" s="322">
        <v>1.145</v>
      </c>
      <c r="E39" s="322">
        <v>0.97799999999999998</v>
      </c>
      <c r="F39" s="322">
        <v>1.728</v>
      </c>
      <c r="G39" s="322">
        <v>3.589</v>
      </c>
      <c r="H39" s="322">
        <v>4.7519999999999998</v>
      </c>
      <c r="I39" s="322">
        <v>12.545</v>
      </c>
      <c r="J39" s="322">
        <v>15.170999999999999</v>
      </c>
      <c r="K39" s="322">
        <v>17.013999999999999</v>
      </c>
      <c r="L39" s="322">
        <v>21.701000000000001</v>
      </c>
      <c r="M39" s="322">
        <v>25.146999999999998</v>
      </c>
      <c r="N39" s="322">
        <v>30.4</v>
      </c>
    </row>
    <row r="40" spans="1:14" ht="15.75" customHeight="1" x14ac:dyDescent="0.25">
      <c r="A40" s="325">
        <v>66</v>
      </c>
      <c r="B40" s="326" t="s">
        <v>863</v>
      </c>
      <c r="C40" s="322">
        <v>0.73299999999999998</v>
      </c>
      <c r="D40" s="322">
        <v>1.19</v>
      </c>
      <c r="E40" s="322">
        <v>1.0169999999999999</v>
      </c>
      <c r="F40" s="322">
        <v>3.7879999999999998</v>
      </c>
      <c r="G40" s="322">
        <v>7.8079999999999998</v>
      </c>
      <c r="H40" s="322">
        <v>9.43</v>
      </c>
      <c r="I40" s="322">
        <v>9.9220000000000006</v>
      </c>
      <c r="J40" s="322">
        <v>11.244</v>
      </c>
      <c r="K40" s="322">
        <v>13.736000000000001</v>
      </c>
      <c r="L40" s="322">
        <v>16.3</v>
      </c>
      <c r="M40" s="322">
        <v>19.016999999999999</v>
      </c>
      <c r="N40" s="322">
        <v>22</v>
      </c>
    </row>
    <row r="41" spans="1:14" ht="15.75" customHeight="1" x14ac:dyDescent="0.25">
      <c r="A41" s="325">
        <v>67</v>
      </c>
      <c r="B41" s="326" t="s">
        <v>864</v>
      </c>
      <c r="C41" s="322">
        <v>0.34200000000000003</v>
      </c>
      <c r="D41" s="322">
        <v>0.64100000000000001</v>
      </c>
      <c r="E41" s="322">
        <v>0.54800000000000004</v>
      </c>
      <c r="F41" s="322">
        <v>1.8620000000000001</v>
      </c>
      <c r="G41" s="322">
        <v>5.3520000000000003</v>
      </c>
      <c r="H41" s="322">
        <v>5.2539999999999996</v>
      </c>
      <c r="I41" s="322">
        <v>7.1970000000000001</v>
      </c>
      <c r="J41" s="322">
        <v>8.7479999999999993</v>
      </c>
      <c r="K41" s="322">
        <v>10.776</v>
      </c>
      <c r="L41" s="322">
        <v>13.77</v>
      </c>
      <c r="M41" s="322">
        <v>15.82</v>
      </c>
      <c r="N41" s="322">
        <v>19.7</v>
      </c>
    </row>
    <row r="42" spans="1:14" ht="15.75" customHeight="1" x14ac:dyDescent="0.25">
      <c r="A42" s="325">
        <v>68</v>
      </c>
      <c r="B42" s="326" t="s">
        <v>865</v>
      </c>
      <c r="C42" s="322">
        <v>0.54300000000000004</v>
      </c>
      <c r="D42" s="322">
        <v>0.92900000000000005</v>
      </c>
      <c r="E42" s="322">
        <v>0.79300000000000004</v>
      </c>
      <c r="F42" s="322">
        <v>2.214</v>
      </c>
      <c r="G42" s="322">
        <v>4.6929999999999996</v>
      </c>
      <c r="H42" s="322">
        <v>5.4279999999999999</v>
      </c>
      <c r="I42" s="322">
        <v>8.3819999999999997</v>
      </c>
      <c r="J42" s="322">
        <v>10.536</v>
      </c>
      <c r="K42" s="322">
        <v>11.744999999999999</v>
      </c>
      <c r="L42" s="322">
        <v>15.255000000000001</v>
      </c>
      <c r="M42" s="322">
        <v>18.053000000000001</v>
      </c>
      <c r="N42" s="322">
        <v>20.9</v>
      </c>
    </row>
    <row r="43" spans="1:14" ht="15.75" customHeight="1" x14ac:dyDescent="0.25">
      <c r="A43" s="325">
        <v>69</v>
      </c>
      <c r="B43" s="326" t="s">
        <v>866</v>
      </c>
      <c r="C43" s="322">
        <v>0.47099999999999997</v>
      </c>
      <c r="D43" s="322">
        <v>0.80900000000000005</v>
      </c>
      <c r="E43" s="322">
        <v>0.71699999999999997</v>
      </c>
      <c r="F43" s="322">
        <v>2.5219999999999998</v>
      </c>
      <c r="G43" s="322">
        <v>5.4459999999999997</v>
      </c>
      <c r="H43" s="322">
        <v>6.4610000000000003</v>
      </c>
      <c r="I43" s="322">
        <v>9.2379999999999995</v>
      </c>
      <c r="J43" s="322">
        <v>11.121</v>
      </c>
      <c r="K43" s="322">
        <v>12.956</v>
      </c>
      <c r="L43" s="322">
        <v>16.009</v>
      </c>
      <c r="M43" s="322">
        <v>18.577999999999999</v>
      </c>
      <c r="N43" s="322">
        <v>21.7</v>
      </c>
    </row>
    <row r="44" spans="1:14" ht="15.75" customHeight="1" x14ac:dyDescent="0.25">
      <c r="A44" s="325">
        <v>70</v>
      </c>
      <c r="B44" s="326" t="s">
        <v>867</v>
      </c>
      <c r="C44" s="322">
        <v>0.6</v>
      </c>
      <c r="D44" s="322">
        <v>0.97599999999999998</v>
      </c>
      <c r="E44" s="322">
        <v>0.81299999999999994</v>
      </c>
      <c r="F44" s="322">
        <v>2.2229999999999999</v>
      </c>
      <c r="G44" s="322">
        <v>4.2469999999999999</v>
      </c>
      <c r="H44" s="322">
        <v>5.0140000000000002</v>
      </c>
      <c r="I44" s="322">
        <v>7.5549999999999997</v>
      </c>
      <c r="J44" s="322">
        <v>8.3930000000000007</v>
      </c>
      <c r="K44" s="322">
        <v>9.4369999999999994</v>
      </c>
      <c r="L44" s="322">
        <v>11.266999999999999</v>
      </c>
      <c r="M44" s="322">
        <v>13.855</v>
      </c>
      <c r="N44" s="322">
        <v>16.600000000000001</v>
      </c>
    </row>
    <row r="45" spans="1:14" ht="15.75" customHeight="1" thickBot="1" x14ac:dyDescent="0.3">
      <c r="A45" s="327">
        <v>71</v>
      </c>
      <c r="B45" s="328" t="s">
        <v>868</v>
      </c>
      <c r="C45" s="324">
        <v>1.1839999999999999</v>
      </c>
      <c r="D45" s="324">
        <v>1.6950000000000001</v>
      </c>
      <c r="E45" s="324">
        <v>1.448</v>
      </c>
      <c r="F45" s="324">
        <v>3.8690000000000002</v>
      </c>
      <c r="G45" s="324">
        <v>6.0579999999999998</v>
      </c>
      <c r="H45" s="324">
        <v>6.9710000000000001</v>
      </c>
      <c r="I45" s="324">
        <v>13.824999999999999</v>
      </c>
      <c r="J45" s="324">
        <v>17.462</v>
      </c>
      <c r="K45" s="324">
        <v>18.64</v>
      </c>
      <c r="L45" s="324">
        <v>23.806000000000001</v>
      </c>
      <c r="M45" s="324">
        <v>26.882000000000001</v>
      </c>
      <c r="N45" s="324">
        <v>33.200000000000003</v>
      </c>
    </row>
    <row r="46" spans="1:14" ht="15.75" customHeight="1" x14ac:dyDescent="0.25">
      <c r="A46" s="169" t="s">
        <v>974</v>
      </c>
      <c r="B46" s="176" t="s">
        <v>1041</v>
      </c>
      <c r="C46" s="322"/>
      <c r="D46" s="322"/>
      <c r="E46" s="322"/>
      <c r="F46" s="322"/>
      <c r="G46" s="322"/>
      <c r="H46" s="322"/>
      <c r="I46" s="322"/>
      <c r="J46" s="322"/>
      <c r="K46" s="322"/>
      <c r="L46" s="322"/>
      <c r="M46" s="176"/>
      <c r="N46" s="171"/>
    </row>
    <row r="47" spans="1:14" ht="15.75" customHeight="1" x14ac:dyDescent="0.25">
      <c r="A47" s="169" t="s">
        <v>982</v>
      </c>
      <c r="B47" s="185" t="s">
        <v>1071</v>
      </c>
      <c r="C47" s="322"/>
      <c r="D47" s="322"/>
      <c r="E47" s="322"/>
      <c r="F47" s="322"/>
      <c r="G47" s="322"/>
      <c r="H47" s="322"/>
      <c r="I47" s="322"/>
      <c r="J47" s="322"/>
      <c r="K47" s="322"/>
      <c r="L47" s="322"/>
      <c r="M47" s="176"/>
      <c r="N47" s="171"/>
    </row>
    <row r="48" spans="1:14" ht="15.75" customHeight="1" x14ac:dyDescent="0.25">
      <c r="A48" s="169" t="s">
        <v>973</v>
      </c>
      <c r="B48" s="169" t="s">
        <v>971</v>
      </c>
      <c r="C48" s="322"/>
      <c r="D48" s="322"/>
      <c r="E48" s="322"/>
      <c r="F48" s="322"/>
      <c r="G48" s="322"/>
      <c r="H48" s="322"/>
      <c r="I48" s="322"/>
      <c r="J48" s="322"/>
      <c r="K48" s="322"/>
      <c r="L48" s="322"/>
      <c r="M48" s="176"/>
    </row>
    <row r="49" spans="2:13" ht="15.75" customHeight="1" x14ac:dyDescent="0.25">
      <c r="B49" s="169" t="s">
        <v>1048</v>
      </c>
      <c r="C49" s="322"/>
      <c r="D49" s="322"/>
      <c r="E49" s="322"/>
      <c r="F49" s="322"/>
      <c r="G49" s="322"/>
      <c r="H49" s="322"/>
      <c r="I49" s="322"/>
      <c r="J49" s="322"/>
      <c r="K49" s="322"/>
      <c r="L49" s="322"/>
      <c r="M49" s="176"/>
    </row>
    <row r="50" spans="2:13" ht="15.75" customHeight="1" x14ac:dyDescent="0.25">
      <c r="B50" s="176"/>
      <c r="C50" s="322"/>
      <c r="D50" s="322"/>
      <c r="E50" s="322"/>
      <c r="F50" s="322"/>
      <c r="G50" s="322"/>
      <c r="H50" s="322"/>
      <c r="I50" s="322"/>
      <c r="J50" s="322"/>
      <c r="K50" s="322"/>
      <c r="L50" s="322"/>
      <c r="M50" s="176"/>
    </row>
    <row r="51" spans="2:13" ht="15.75" customHeight="1" x14ac:dyDescent="0.25">
      <c r="B51" s="176"/>
      <c r="C51" s="322"/>
      <c r="D51" s="322"/>
      <c r="E51" s="322"/>
      <c r="F51" s="322"/>
      <c r="G51" s="322"/>
      <c r="H51" s="322"/>
      <c r="I51" s="322"/>
      <c r="J51" s="322"/>
      <c r="K51" s="322"/>
      <c r="L51" s="322"/>
      <c r="M51" s="176"/>
    </row>
    <row r="52" spans="2:13" ht="15.75" customHeight="1" x14ac:dyDescent="0.25">
      <c r="B52" s="176"/>
      <c r="C52" s="322"/>
      <c r="D52" s="322"/>
      <c r="E52" s="322"/>
      <c r="F52" s="322"/>
      <c r="G52" s="322"/>
      <c r="H52" s="322"/>
      <c r="I52" s="322"/>
      <c r="J52" s="322"/>
      <c r="K52" s="322"/>
      <c r="L52" s="322"/>
      <c r="M52" s="176"/>
    </row>
    <row r="53" spans="2:13" ht="15.75" customHeight="1" x14ac:dyDescent="0.25">
      <c r="B53" s="176"/>
      <c r="C53" s="322"/>
      <c r="D53" s="322"/>
      <c r="E53" s="322"/>
      <c r="F53" s="322"/>
      <c r="G53" s="322"/>
      <c r="H53" s="322"/>
      <c r="I53" s="322"/>
      <c r="J53" s="322"/>
      <c r="K53" s="322"/>
      <c r="L53" s="322"/>
      <c r="M53" s="176"/>
    </row>
    <row r="54" spans="2:13" ht="15.75" customHeight="1" x14ac:dyDescent="0.25">
      <c r="B54" s="176"/>
      <c r="C54" s="176"/>
      <c r="D54" s="176"/>
      <c r="E54" s="176"/>
      <c r="F54" s="176"/>
      <c r="G54" s="176"/>
      <c r="H54" s="176"/>
      <c r="I54" s="176"/>
      <c r="J54" s="176"/>
      <c r="K54" s="176"/>
      <c r="L54" s="176"/>
      <c r="M54" s="176"/>
    </row>
    <row r="55" spans="2:13" ht="15.75" customHeight="1" x14ac:dyDescent="0.25">
      <c r="B55" s="176"/>
      <c r="C55" s="176"/>
      <c r="D55" s="176"/>
      <c r="E55" s="176"/>
      <c r="F55" s="176"/>
      <c r="G55" s="176"/>
      <c r="H55" s="176"/>
      <c r="I55" s="176"/>
      <c r="J55" s="176"/>
      <c r="K55" s="176"/>
      <c r="L55" s="176"/>
      <c r="M55" s="176"/>
    </row>
    <row r="56" spans="2:13" ht="15.75" customHeight="1" x14ac:dyDescent="0.25">
      <c r="B56" s="176"/>
      <c r="C56" s="176"/>
      <c r="D56" s="176"/>
      <c r="E56" s="176"/>
      <c r="F56" s="176"/>
      <c r="G56" s="176"/>
      <c r="H56" s="176"/>
      <c r="I56" s="176"/>
      <c r="J56" s="176"/>
      <c r="K56" s="176"/>
      <c r="L56" s="176"/>
      <c r="M56" s="176"/>
    </row>
    <row r="57" spans="2:13" ht="15.75" customHeight="1" x14ac:dyDescent="0.25">
      <c r="B57" s="176"/>
      <c r="C57" s="176"/>
      <c r="D57" s="176"/>
      <c r="E57" s="176"/>
      <c r="F57" s="176"/>
      <c r="G57" s="176"/>
      <c r="H57" s="176"/>
      <c r="I57" s="176"/>
      <c r="J57" s="176"/>
      <c r="K57" s="176"/>
      <c r="L57" s="176"/>
      <c r="M57" s="176"/>
    </row>
    <row r="58" spans="2:13" ht="15.75" customHeight="1" x14ac:dyDescent="0.25">
      <c r="B58" s="176"/>
      <c r="C58" s="176"/>
      <c r="D58" s="176"/>
      <c r="E58" s="176"/>
      <c r="F58" s="176"/>
      <c r="G58" s="176"/>
      <c r="H58" s="176"/>
      <c r="I58" s="176"/>
      <c r="J58" s="176"/>
      <c r="K58" s="176"/>
      <c r="L58" s="176"/>
      <c r="M58" s="176"/>
    </row>
    <row r="59" spans="2:13" ht="15.75" customHeight="1" x14ac:dyDescent="0.25">
      <c r="B59" s="176"/>
      <c r="C59" s="176"/>
      <c r="D59" s="176"/>
      <c r="E59" s="176"/>
      <c r="F59" s="176"/>
      <c r="G59" s="176"/>
      <c r="H59" s="176"/>
      <c r="I59" s="176"/>
      <c r="J59" s="176"/>
      <c r="K59" s="176"/>
      <c r="L59" s="176"/>
      <c r="M59" s="176"/>
    </row>
    <row r="60" spans="2:13" ht="15.75" customHeight="1" x14ac:dyDescent="0.25">
      <c r="B60" s="176"/>
      <c r="C60" s="176"/>
      <c r="D60" s="176"/>
      <c r="E60" s="176"/>
      <c r="F60" s="176"/>
      <c r="G60" s="176"/>
      <c r="H60" s="176"/>
      <c r="I60" s="176"/>
      <c r="J60" s="176"/>
      <c r="K60" s="176"/>
      <c r="L60" s="176"/>
      <c r="M60" s="176"/>
    </row>
    <row r="61" spans="2:13" ht="15.75" customHeight="1" x14ac:dyDescent="0.25">
      <c r="B61" s="176"/>
      <c r="C61" s="176"/>
      <c r="D61" s="176"/>
      <c r="E61" s="176"/>
      <c r="F61" s="176"/>
      <c r="G61" s="176"/>
      <c r="H61" s="176"/>
      <c r="I61" s="176"/>
      <c r="J61" s="176"/>
      <c r="K61" s="176"/>
      <c r="L61" s="176"/>
      <c r="M61" s="176"/>
    </row>
    <row r="62" spans="2:13" ht="15.75" customHeight="1" x14ac:dyDescent="0.25">
      <c r="B62" s="176"/>
      <c r="C62" s="176"/>
      <c r="D62" s="176"/>
      <c r="E62" s="176"/>
      <c r="F62" s="176"/>
      <c r="G62" s="176"/>
      <c r="H62" s="176"/>
      <c r="I62" s="176"/>
      <c r="J62" s="176"/>
      <c r="K62" s="176"/>
      <c r="L62" s="176"/>
      <c r="M62" s="176"/>
    </row>
    <row r="63" spans="2:13" ht="15.75" customHeight="1" x14ac:dyDescent="0.25">
      <c r="B63" s="176"/>
      <c r="C63" s="176"/>
      <c r="D63" s="176"/>
      <c r="E63" s="176"/>
      <c r="F63" s="176"/>
      <c r="G63" s="176"/>
      <c r="H63" s="176"/>
      <c r="I63" s="176"/>
      <c r="J63" s="176"/>
      <c r="K63" s="176"/>
      <c r="L63" s="176"/>
      <c r="M63" s="176"/>
    </row>
    <row r="64" spans="2:13" ht="15.75" customHeight="1" x14ac:dyDescent="0.25">
      <c r="B64" s="176"/>
      <c r="C64" s="176"/>
      <c r="D64" s="176"/>
      <c r="E64" s="176"/>
      <c r="F64" s="176"/>
      <c r="G64" s="176"/>
      <c r="H64" s="176"/>
      <c r="I64" s="176"/>
      <c r="J64" s="176"/>
      <c r="K64" s="176"/>
      <c r="L64" s="176"/>
      <c r="M64" s="176"/>
    </row>
    <row r="65" spans="2:13" ht="15.75" customHeight="1" x14ac:dyDescent="0.25">
      <c r="B65" s="176"/>
      <c r="C65" s="176"/>
      <c r="D65" s="176"/>
      <c r="E65" s="176"/>
      <c r="F65" s="176"/>
      <c r="G65" s="176"/>
      <c r="H65" s="176"/>
      <c r="I65" s="176"/>
      <c r="J65" s="176"/>
      <c r="K65" s="176"/>
      <c r="L65" s="176"/>
      <c r="M65" s="176"/>
    </row>
    <row r="66" spans="2:13" ht="15.75" customHeight="1" x14ac:dyDescent="0.25">
      <c r="B66" s="176"/>
      <c r="C66" s="176"/>
      <c r="D66" s="176"/>
      <c r="E66" s="176"/>
      <c r="F66" s="176"/>
      <c r="G66" s="176"/>
      <c r="H66" s="176"/>
      <c r="I66" s="176"/>
      <c r="J66" s="176"/>
      <c r="K66" s="176"/>
      <c r="L66" s="176"/>
      <c r="M66" s="176"/>
    </row>
    <row r="67" spans="2:13" ht="15.75" customHeight="1" x14ac:dyDescent="0.25">
      <c r="B67" s="176"/>
      <c r="C67" s="176"/>
      <c r="D67" s="176"/>
      <c r="E67" s="176"/>
      <c r="F67" s="176"/>
      <c r="G67" s="176"/>
      <c r="H67" s="176"/>
      <c r="I67" s="176"/>
      <c r="J67" s="176"/>
      <c r="K67" s="176"/>
      <c r="L67" s="176"/>
      <c r="M67" s="176"/>
    </row>
    <row r="68" spans="2:13" ht="15.75" customHeight="1" x14ac:dyDescent="0.25">
      <c r="B68" s="176"/>
      <c r="C68" s="176"/>
      <c r="D68" s="176"/>
      <c r="E68" s="176"/>
      <c r="F68" s="176"/>
      <c r="G68" s="176"/>
      <c r="H68" s="176"/>
      <c r="I68" s="176"/>
      <c r="J68" s="176"/>
      <c r="K68" s="176"/>
      <c r="L68" s="176"/>
      <c r="M68" s="176"/>
    </row>
    <row r="69" spans="2:13" ht="15.75" customHeight="1" x14ac:dyDescent="0.25">
      <c r="B69" s="176"/>
      <c r="C69" s="176"/>
      <c r="D69" s="176"/>
      <c r="E69" s="176"/>
      <c r="F69" s="176"/>
      <c r="G69" s="176"/>
      <c r="H69" s="176"/>
      <c r="I69" s="176"/>
      <c r="J69" s="176"/>
      <c r="K69" s="176"/>
      <c r="L69" s="176"/>
      <c r="M69" s="176"/>
    </row>
    <row r="70" spans="2:13" ht="15.75" customHeight="1" x14ac:dyDescent="0.25">
      <c r="B70" s="176"/>
      <c r="C70" s="176"/>
      <c r="D70" s="176"/>
      <c r="E70" s="176"/>
      <c r="F70" s="176"/>
      <c r="G70" s="176"/>
      <c r="H70" s="176"/>
      <c r="I70" s="176"/>
      <c r="J70" s="176"/>
      <c r="K70" s="176"/>
      <c r="L70" s="176"/>
      <c r="M70" s="176"/>
    </row>
    <row r="71" spans="2:13" ht="15.75" customHeight="1" x14ac:dyDescent="0.25">
      <c r="B71" s="176"/>
      <c r="C71" s="176"/>
      <c r="D71" s="176"/>
      <c r="E71" s="176"/>
      <c r="F71" s="176"/>
      <c r="G71" s="176"/>
      <c r="H71" s="176"/>
      <c r="I71" s="176"/>
      <c r="J71" s="176"/>
      <c r="K71" s="176"/>
      <c r="L71" s="176"/>
      <c r="M71" s="176"/>
    </row>
    <row r="72" spans="2:13" ht="15.75" customHeight="1" x14ac:dyDescent="0.25">
      <c r="B72" s="176"/>
      <c r="C72" s="176"/>
      <c r="D72" s="176"/>
      <c r="E72" s="176"/>
      <c r="F72" s="176"/>
      <c r="G72" s="176"/>
      <c r="H72" s="176"/>
      <c r="I72" s="176"/>
      <c r="J72" s="176"/>
      <c r="K72" s="176"/>
      <c r="L72" s="176"/>
      <c r="M72" s="176"/>
    </row>
    <row r="73" spans="2:13" ht="15.75" customHeight="1" x14ac:dyDescent="0.25">
      <c r="B73" s="176"/>
      <c r="C73" s="176"/>
      <c r="D73" s="176"/>
      <c r="E73" s="176"/>
      <c r="F73" s="176"/>
      <c r="G73" s="176"/>
      <c r="H73" s="176"/>
      <c r="I73" s="176"/>
      <c r="J73" s="176"/>
      <c r="K73" s="176"/>
      <c r="L73" s="176"/>
      <c r="M73" s="176"/>
    </row>
    <row r="74" spans="2:13" ht="15.75" customHeight="1" x14ac:dyDescent="0.25">
      <c r="B74" s="176"/>
      <c r="C74" s="176"/>
      <c r="D74" s="176"/>
      <c r="E74" s="176"/>
      <c r="F74" s="176"/>
      <c r="G74" s="176"/>
      <c r="H74" s="176"/>
      <c r="I74" s="176"/>
      <c r="J74" s="176"/>
      <c r="K74" s="176"/>
      <c r="L74" s="176"/>
      <c r="M74" s="176"/>
    </row>
    <row r="75" spans="2:13" ht="15.75" customHeight="1" x14ac:dyDescent="0.25">
      <c r="B75" s="176"/>
      <c r="C75" s="176"/>
      <c r="D75" s="176"/>
      <c r="E75" s="176"/>
      <c r="F75" s="176"/>
      <c r="G75" s="176"/>
      <c r="H75" s="176"/>
      <c r="I75" s="176"/>
      <c r="J75" s="176"/>
      <c r="K75" s="176"/>
      <c r="L75" s="176"/>
      <c r="M75" s="176"/>
    </row>
    <row r="76" spans="2:13" ht="15.75" customHeight="1" x14ac:dyDescent="0.25">
      <c r="B76" s="176"/>
      <c r="C76" s="176"/>
      <c r="D76" s="176"/>
      <c r="E76" s="176"/>
      <c r="F76" s="176"/>
      <c r="G76" s="176"/>
      <c r="H76" s="176"/>
      <c r="I76" s="176"/>
      <c r="J76" s="176"/>
      <c r="K76" s="176"/>
      <c r="L76" s="176"/>
      <c r="M76" s="176"/>
    </row>
    <row r="77" spans="2:13" ht="15.75" customHeight="1" x14ac:dyDescent="0.25">
      <c r="B77" s="176"/>
      <c r="C77" s="176"/>
      <c r="D77" s="176"/>
      <c r="E77" s="176"/>
      <c r="F77" s="176"/>
      <c r="G77" s="176"/>
      <c r="H77" s="176"/>
      <c r="I77" s="176"/>
      <c r="J77" s="176"/>
      <c r="K77" s="176"/>
      <c r="L77" s="176"/>
      <c r="M77" s="176"/>
    </row>
    <row r="78" spans="2:13" ht="15.75" customHeight="1" x14ac:dyDescent="0.25">
      <c r="B78" s="176"/>
      <c r="C78" s="176"/>
      <c r="D78" s="176"/>
      <c r="E78" s="176"/>
      <c r="F78" s="176"/>
      <c r="G78" s="176"/>
      <c r="H78" s="176"/>
      <c r="I78" s="176"/>
      <c r="J78" s="176"/>
      <c r="K78" s="176"/>
      <c r="L78" s="176"/>
      <c r="M78" s="176"/>
    </row>
    <row r="79" spans="2:13" ht="15.75" customHeight="1" x14ac:dyDescent="0.25">
      <c r="B79" s="176"/>
      <c r="C79" s="176"/>
      <c r="D79" s="176"/>
      <c r="E79" s="176"/>
      <c r="F79" s="176"/>
      <c r="G79" s="176"/>
      <c r="H79" s="176"/>
      <c r="I79" s="176"/>
      <c r="J79" s="176"/>
      <c r="K79" s="176"/>
      <c r="L79" s="176"/>
      <c r="M79" s="176"/>
    </row>
    <row r="80" spans="2:13" ht="15.75" customHeight="1" x14ac:dyDescent="0.25">
      <c r="B80" s="176"/>
      <c r="C80" s="176"/>
      <c r="D80" s="176"/>
      <c r="E80" s="176"/>
      <c r="F80" s="176"/>
      <c r="G80" s="176"/>
      <c r="H80" s="176"/>
      <c r="I80" s="176"/>
      <c r="J80" s="176"/>
      <c r="K80" s="176"/>
      <c r="L80" s="176"/>
      <c r="M80" s="176"/>
    </row>
    <row r="81" spans="2:13" ht="15.75" customHeight="1" x14ac:dyDescent="0.25">
      <c r="B81" s="176"/>
      <c r="C81" s="176"/>
      <c r="D81" s="176"/>
      <c r="E81" s="176"/>
      <c r="F81" s="176"/>
      <c r="G81" s="176"/>
      <c r="H81" s="176"/>
      <c r="I81" s="176"/>
      <c r="J81" s="176"/>
      <c r="K81" s="176"/>
      <c r="L81" s="176"/>
      <c r="M81" s="176"/>
    </row>
    <row r="82" spans="2:13" ht="15.75" customHeight="1" x14ac:dyDescent="0.25">
      <c r="B82" s="176"/>
      <c r="C82" s="176"/>
      <c r="D82" s="176"/>
      <c r="E82" s="176"/>
      <c r="F82" s="176"/>
      <c r="G82" s="176"/>
      <c r="H82" s="176"/>
      <c r="I82" s="176"/>
      <c r="J82" s="176"/>
      <c r="K82" s="176"/>
      <c r="L82" s="176"/>
      <c r="M82" s="176"/>
    </row>
    <row r="83" spans="2:13" ht="15.75" customHeight="1" x14ac:dyDescent="0.25">
      <c r="B83" s="176"/>
      <c r="C83" s="176"/>
      <c r="D83" s="176"/>
      <c r="E83" s="176"/>
      <c r="F83" s="176"/>
      <c r="G83" s="176"/>
      <c r="H83" s="176"/>
      <c r="I83" s="176"/>
      <c r="J83" s="176"/>
      <c r="K83" s="176"/>
      <c r="L83" s="176"/>
      <c r="M83" s="176"/>
    </row>
    <row r="84" spans="2:13" ht="15.75" customHeight="1" x14ac:dyDescent="0.25">
      <c r="B84" s="176"/>
      <c r="C84" s="176"/>
      <c r="D84" s="176"/>
      <c r="E84" s="176"/>
      <c r="F84" s="176"/>
      <c r="G84" s="176"/>
      <c r="H84" s="176"/>
      <c r="I84" s="176"/>
      <c r="J84" s="176"/>
      <c r="K84" s="176"/>
      <c r="L84" s="176"/>
      <c r="M84" s="176"/>
    </row>
    <row r="85" spans="2:13" ht="15.75" customHeight="1" x14ac:dyDescent="0.25">
      <c r="B85" s="176"/>
      <c r="C85" s="176"/>
      <c r="D85" s="176"/>
      <c r="E85" s="176"/>
      <c r="F85" s="176"/>
      <c r="G85" s="176"/>
      <c r="H85" s="176"/>
      <c r="I85" s="176"/>
      <c r="J85" s="176"/>
      <c r="K85" s="176"/>
      <c r="L85" s="176"/>
      <c r="M85" s="176"/>
    </row>
    <row r="86" spans="2:13" ht="15.75" customHeight="1" x14ac:dyDescent="0.25">
      <c r="B86" s="176"/>
      <c r="C86" s="176"/>
      <c r="D86" s="176"/>
      <c r="E86" s="176"/>
      <c r="F86" s="176"/>
      <c r="G86" s="176"/>
      <c r="H86" s="176"/>
      <c r="I86" s="176"/>
      <c r="J86" s="176"/>
      <c r="K86" s="176"/>
      <c r="L86" s="176"/>
      <c r="M86" s="176"/>
    </row>
    <row r="87" spans="2:13" ht="15.75" customHeight="1" x14ac:dyDescent="0.25">
      <c r="B87" s="176"/>
      <c r="C87" s="176"/>
      <c r="D87" s="176"/>
      <c r="E87" s="176"/>
      <c r="F87" s="176"/>
      <c r="G87" s="176"/>
      <c r="H87" s="176"/>
      <c r="I87" s="176"/>
      <c r="J87" s="176"/>
      <c r="K87" s="176"/>
      <c r="L87" s="176"/>
      <c r="M87" s="176"/>
    </row>
    <row r="88" spans="2:13" ht="15.75" customHeight="1" x14ac:dyDescent="0.25">
      <c r="B88" s="176"/>
      <c r="C88" s="176"/>
      <c r="D88" s="176"/>
      <c r="E88" s="176"/>
      <c r="F88" s="176"/>
      <c r="G88" s="176"/>
      <c r="H88" s="176"/>
      <c r="I88" s="176"/>
      <c r="J88" s="176"/>
      <c r="K88" s="176"/>
      <c r="L88" s="176"/>
      <c r="M88" s="176"/>
    </row>
    <row r="89" spans="2:13" ht="15.75" customHeight="1" x14ac:dyDescent="0.25">
      <c r="B89" s="176"/>
      <c r="C89" s="176"/>
      <c r="D89" s="176"/>
      <c r="E89" s="176"/>
      <c r="F89" s="176"/>
      <c r="G89" s="176"/>
      <c r="H89" s="176"/>
      <c r="I89" s="176"/>
      <c r="J89" s="176"/>
      <c r="K89" s="176"/>
      <c r="L89" s="176"/>
      <c r="M89" s="176"/>
    </row>
    <row r="90" spans="2:13" ht="15.75" customHeight="1" x14ac:dyDescent="0.25">
      <c r="B90" s="176"/>
      <c r="C90" s="176"/>
      <c r="D90" s="176"/>
      <c r="E90" s="176"/>
      <c r="F90" s="176"/>
      <c r="G90" s="176"/>
      <c r="H90" s="176"/>
      <c r="I90" s="176"/>
      <c r="J90" s="176"/>
      <c r="K90" s="176"/>
      <c r="L90" s="176"/>
      <c r="M90" s="176"/>
    </row>
    <row r="91" spans="2:13" ht="15.75" customHeight="1" x14ac:dyDescent="0.25">
      <c r="B91" s="176"/>
      <c r="C91" s="176"/>
      <c r="D91" s="176"/>
      <c r="E91" s="176"/>
      <c r="F91" s="176"/>
      <c r="G91" s="176"/>
      <c r="H91" s="176"/>
      <c r="I91" s="176"/>
      <c r="J91" s="176"/>
      <c r="K91" s="176"/>
      <c r="L91" s="176"/>
      <c r="M91" s="176"/>
    </row>
    <row r="92" spans="2:13" ht="15.75" customHeight="1" x14ac:dyDescent="0.25">
      <c r="B92" s="176"/>
      <c r="C92" s="176"/>
      <c r="D92" s="176"/>
      <c r="E92" s="176"/>
      <c r="F92" s="176"/>
      <c r="G92" s="176"/>
      <c r="H92" s="176"/>
      <c r="I92" s="176"/>
      <c r="J92" s="176"/>
      <c r="K92" s="176"/>
      <c r="L92" s="176"/>
      <c r="M92" s="176"/>
    </row>
    <row r="93" spans="2:13" ht="15.75" customHeight="1" x14ac:dyDescent="0.25">
      <c r="B93" s="176"/>
      <c r="C93" s="176"/>
      <c r="D93" s="176"/>
      <c r="E93" s="176"/>
      <c r="F93" s="176"/>
      <c r="G93" s="176"/>
      <c r="H93" s="176"/>
      <c r="I93" s="176"/>
      <c r="J93" s="176"/>
      <c r="K93" s="176"/>
      <c r="L93" s="176"/>
      <c r="M93" s="176"/>
    </row>
    <row r="94" spans="2:13" ht="15.75" customHeight="1" x14ac:dyDescent="0.25">
      <c r="B94" s="176"/>
      <c r="C94" s="176"/>
      <c r="D94" s="176"/>
      <c r="E94" s="176"/>
      <c r="F94" s="176"/>
      <c r="G94" s="176"/>
      <c r="H94" s="176"/>
      <c r="I94" s="176"/>
      <c r="J94" s="176"/>
      <c r="K94" s="176"/>
      <c r="L94" s="176"/>
      <c r="M94" s="176"/>
    </row>
    <row r="95" spans="2:13" ht="15.75" customHeight="1" x14ac:dyDescent="0.25">
      <c r="B95" s="176"/>
      <c r="C95" s="176"/>
      <c r="D95" s="176"/>
      <c r="E95" s="176"/>
      <c r="F95" s="176"/>
      <c r="G95" s="176"/>
      <c r="H95" s="176"/>
      <c r="I95" s="176"/>
      <c r="J95" s="176"/>
      <c r="K95" s="176"/>
      <c r="L95" s="176"/>
      <c r="M95" s="176"/>
    </row>
    <row r="96" spans="2:13" ht="15.75" customHeight="1" x14ac:dyDescent="0.25">
      <c r="B96" s="176"/>
      <c r="C96" s="176"/>
      <c r="D96" s="176"/>
      <c r="E96" s="176"/>
      <c r="F96" s="176"/>
      <c r="G96" s="176"/>
      <c r="H96" s="176"/>
      <c r="I96" s="176"/>
      <c r="J96" s="176"/>
      <c r="K96" s="176"/>
      <c r="L96" s="176"/>
      <c r="M96" s="176"/>
    </row>
    <row r="97" spans="2:13" ht="15.75" customHeight="1" x14ac:dyDescent="0.25">
      <c r="B97" s="176"/>
      <c r="C97" s="176"/>
      <c r="D97" s="176"/>
      <c r="E97" s="176"/>
      <c r="F97" s="176"/>
      <c r="G97" s="176"/>
      <c r="H97" s="176"/>
      <c r="I97" s="176"/>
      <c r="J97" s="176"/>
      <c r="K97" s="176"/>
      <c r="L97" s="176"/>
      <c r="M97" s="176"/>
    </row>
    <row r="98" spans="2:13" ht="15.75" customHeight="1" x14ac:dyDescent="0.25">
      <c r="B98" s="176"/>
      <c r="C98" s="176"/>
      <c r="D98" s="176"/>
      <c r="E98" s="176"/>
      <c r="F98" s="176"/>
      <c r="G98" s="176"/>
      <c r="H98" s="176"/>
      <c r="I98" s="176"/>
      <c r="J98" s="176"/>
      <c r="K98" s="176"/>
      <c r="L98" s="176"/>
      <c r="M98" s="176"/>
    </row>
    <row r="99" spans="2:13" ht="15.75" customHeight="1" x14ac:dyDescent="0.25">
      <c r="B99" s="176"/>
      <c r="C99" s="176"/>
      <c r="D99" s="176"/>
      <c r="E99" s="176"/>
      <c r="F99" s="176"/>
      <c r="G99" s="176"/>
      <c r="H99" s="176"/>
      <c r="I99" s="176"/>
      <c r="J99" s="176"/>
      <c r="K99" s="176"/>
      <c r="L99" s="176"/>
      <c r="M99" s="176"/>
    </row>
    <row r="100" spans="2:13" ht="15.75" customHeight="1" x14ac:dyDescent="0.25">
      <c r="B100" s="176"/>
      <c r="C100" s="176"/>
      <c r="D100" s="176"/>
      <c r="E100" s="176"/>
      <c r="F100" s="176"/>
      <c r="G100" s="176"/>
      <c r="H100" s="176"/>
      <c r="I100" s="176"/>
      <c r="J100" s="176"/>
      <c r="K100" s="176"/>
      <c r="L100" s="176"/>
      <c r="M100" s="176"/>
    </row>
    <row r="101" spans="2:13" ht="15.75" customHeight="1" x14ac:dyDescent="0.25">
      <c r="B101" s="176"/>
      <c r="C101" s="176"/>
      <c r="D101" s="176"/>
      <c r="E101" s="176"/>
      <c r="F101" s="176"/>
      <c r="G101" s="176"/>
      <c r="H101" s="176"/>
      <c r="I101" s="176"/>
      <c r="J101" s="176"/>
      <c r="K101" s="176"/>
      <c r="L101" s="176"/>
      <c r="M101" s="176"/>
    </row>
    <row r="102" spans="2:13" ht="15.75" customHeight="1" x14ac:dyDescent="0.25">
      <c r="B102" s="176"/>
      <c r="C102" s="176"/>
      <c r="D102" s="176"/>
      <c r="E102" s="176"/>
      <c r="F102" s="176"/>
      <c r="G102" s="176"/>
      <c r="H102" s="176"/>
      <c r="I102" s="176"/>
      <c r="J102" s="176"/>
      <c r="K102" s="176"/>
      <c r="L102" s="176"/>
      <c r="M102" s="176"/>
    </row>
    <row r="103" spans="2:13" ht="15.75" customHeight="1" x14ac:dyDescent="0.25">
      <c r="B103" s="176"/>
      <c r="C103" s="176"/>
      <c r="D103" s="176"/>
      <c r="E103" s="176"/>
      <c r="F103" s="176"/>
      <c r="G103" s="176"/>
      <c r="H103" s="176"/>
      <c r="I103" s="176"/>
      <c r="J103" s="176"/>
      <c r="K103" s="176"/>
      <c r="L103" s="176"/>
      <c r="M103" s="176"/>
    </row>
    <row r="104" spans="2:13" ht="15.75" customHeight="1" x14ac:dyDescent="0.25">
      <c r="B104" s="176"/>
      <c r="C104" s="176"/>
      <c r="D104" s="176"/>
      <c r="E104" s="176"/>
      <c r="F104" s="176"/>
      <c r="G104" s="176"/>
      <c r="H104" s="176"/>
      <c r="I104" s="176"/>
      <c r="J104" s="176"/>
      <c r="K104" s="176"/>
      <c r="L104" s="176"/>
      <c r="M104" s="176"/>
    </row>
    <row r="105" spans="2:13" ht="15.75" customHeight="1" x14ac:dyDescent="0.25">
      <c r="B105" s="176"/>
      <c r="C105" s="176"/>
      <c r="D105" s="176"/>
      <c r="E105" s="176"/>
      <c r="F105" s="176"/>
      <c r="G105" s="176"/>
      <c r="H105" s="176"/>
      <c r="I105" s="176"/>
      <c r="J105" s="176"/>
      <c r="K105" s="176"/>
      <c r="L105" s="176"/>
      <c r="M105" s="176"/>
    </row>
    <row r="106" spans="2:13" ht="15.75" customHeight="1" x14ac:dyDescent="0.25">
      <c r="B106" s="176"/>
      <c r="C106" s="176"/>
      <c r="D106" s="176"/>
      <c r="E106" s="176"/>
      <c r="F106" s="176"/>
      <c r="G106" s="176"/>
      <c r="H106" s="176"/>
      <c r="I106" s="176"/>
      <c r="J106" s="176"/>
      <c r="K106" s="176"/>
      <c r="L106" s="176"/>
      <c r="M106" s="176"/>
    </row>
    <row r="107" spans="2:13" ht="15.75" customHeight="1" x14ac:dyDescent="0.25">
      <c r="B107" s="176"/>
      <c r="C107" s="176"/>
      <c r="D107" s="176"/>
      <c r="E107" s="176"/>
      <c r="F107" s="176"/>
      <c r="G107" s="176"/>
      <c r="H107" s="176"/>
      <c r="I107" s="176"/>
      <c r="J107" s="176"/>
      <c r="K107" s="176"/>
      <c r="L107" s="176"/>
      <c r="M107" s="176"/>
    </row>
    <row r="108" spans="2:13" ht="15.75" customHeight="1" x14ac:dyDescent="0.25">
      <c r="B108" s="176"/>
      <c r="C108" s="176"/>
      <c r="D108" s="176"/>
      <c r="E108" s="176"/>
      <c r="F108" s="176"/>
      <c r="G108" s="176"/>
      <c r="H108" s="176"/>
      <c r="I108" s="176"/>
      <c r="J108" s="176"/>
      <c r="K108" s="176"/>
      <c r="L108" s="176"/>
      <c r="M108" s="176"/>
    </row>
    <row r="109" spans="2:13" ht="15.75" customHeight="1" x14ac:dyDescent="0.25">
      <c r="B109" s="176"/>
      <c r="C109" s="176"/>
      <c r="D109" s="176"/>
      <c r="E109" s="176"/>
      <c r="F109" s="176"/>
      <c r="G109" s="176"/>
      <c r="H109" s="176"/>
      <c r="I109" s="176"/>
      <c r="J109" s="176"/>
      <c r="K109" s="176"/>
      <c r="L109" s="176"/>
      <c r="M109" s="176"/>
    </row>
    <row r="110" spans="2:13" ht="15.75" customHeight="1" x14ac:dyDescent="0.25">
      <c r="B110" s="176"/>
      <c r="C110" s="176"/>
      <c r="D110" s="176"/>
      <c r="E110" s="176"/>
      <c r="F110" s="176"/>
      <c r="G110" s="176"/>
      <c r="H110" s="176"/>
      <c r="I110" s="176"/>
      <c r="J110" s="176"/>
      <c r="K110" s="176"/>
      <c r="L110" s="176"/>
      <c r="M110" s="176"/>
    </row>
    <row r="111" spans="2:13" ht="15.75" customHeight="1" x14ac:dyDescent="0.25">
      <c r="B111" s="176"/>
      <c r="C111" s="176"/>
      <c r="D111" s="176"/>
      <c r="E111" s="176"/>
      <c r="F111" s="176"/>
      <c r="G111" s="176"/>
      <c r="H111" s="176"/>
      <c r="I111" s="176"/>
      <c r="J111" s="176"/>
      <c r="K111" s="176"/>
      <c r="L111" s="176"/>
      <c r="M111" s="176"/>
    </row>
    <row r="112" spans="2:13" ht="15.75" customHeight="1" x14ac:dyDescent="0.25">
      <c r="B112" s="176"/>
      <c r="C112" s="176"/>
      <c r="D112" s="176"/>
      <c r="E112" s="176"/>
      <c r="F112" s="176"/>
      <c r="G112" s="176"/>
      <c r="H112" s="176"/>
      <c r="I112" s="176"/>
      <c r="J112" s="176"/>
      <c r="K112" s="176"/>
      <c r="L112" s="176"/>
      <c r="M112" s="176"/>
    </row>
    <row r="113" spans="2:13" ht="15.75" customHeight="1" x14ac:dyDescent="0.25">
      <c r="B113" s="176"/>
      <c r="C113" s="176"/>
      <c r="D113" s="176"/>
      <c r="E113" s="176"/>
      <c r="F113" s="176"/>
      <c r="G113" s="176"/>
      <c r="H113" s="176"/>
      <c r="I113" s="176"/>
      <c r="J113" s="176"/>
      <c r="K113" s="176"/>
      <c r="L113" s="176"/>
      <c r="M113" s="176"/>
    </row>
    <row r="114" spans="2:13" ht="15.75" customHeight="1" x14ac:dyDescent="0.25">
      <c r="B114" s="176"/>
      <c r="C114" s="176"/>
      <c r="D114" s="176"/>
      <c r="E114" s="176"/>
      <c r="F114" s="176"/>
      <c r="G114" s="176"/>
      <c r="H114" s="176"/>
      <c r="I114" s="176"/>
      <c r="J114" s="176"/>
      <c r="K114" s="176"/>
      <c r="L114" s="176"/>
      <c r="M114" s="176"/>
    </row>
    <row r="115" spans="2:13" ht="15.75" customHeight="1" x14ac:dyDescent="0.25">
      <c r="B115" s="176"/>
      <c r="C115" s="176"/>
      <c r="D115" s="176"/>
      <c r="E115" s="176"/>
      <c r="F115" s="176"/>
      <c r="G115" s="176"/>
      <c r="H115" s="176"/>
      <c r="I115" s="176"/>
      <c r="J115" s="176"/>
      <c r="K115" s="176"/>
      <c r="L115" s="176"/>
      <c r="M115" s="176"/>
    </row>
    <row r="116" spans="2:13" ht="15.75" customHeight="1" x14ac:dyDescent="0.25">
      <c r="B116" s="176"/>
      <c r="C116" s="176"/>
      <c r="D116" s="176"/>
      <c r="E116" s="176"/>
      <c r="F116" s="176"/>
      <c r="G116" s="176"/>
      <c r="H116" s="176"/>
      <c r="I116" s="176"/>
      <c r="J116" s="176"/>
      <c r="K116" s="176"/>
      <c r="L116" s="176"/>
      <c r="M116" s="176"/>
    </row>
    <row r="117" spans="2:13" ht="15.75" customHeight="1" x14ac:dyDescent="0.25">
      <c r="B117" s="176"/>
      <c r="C117" s="176"/>
      <c r="D117" s="176"/>
      <c r="E117" s="176"/>
      <c r="F117" s="176"/>
      <c r="G117" s="176"/>
      <c r="H117" s="176"/>
      <c r="I117" s="176"/>
      <c r="J117" s="176"/>
      <c r="K117" s="176"/>
      <c r="L117" s="176"/>
      <c r="M117" s="176"/>
    </row>
    <row r="118" spans="2:13" ht="15.75" customHeight="1" x14ac:dyDescent="0.25">
      <c r="B118" s="176"/>
      <c r="C118" s="176"/>
      <c r="D118" s="176"/>
      <c r="E118" s="176"/>
      <c r="F118" s="176"/>
      <c r="G118" s="176"/>
      <c r="H118" s="176"/>
      <c r="I118" s="176"/>
      <c r="J118" s="176"/>
      <c r="K118" s="176"/>
      <c r="L118" s="176"/>
      <c r="M118" s="176"/>
    </row>
    <row r="119" spans="2:13" ht="15.75" customHeight="1" x14ac:dyDescent="0.25">
      <c r="B119" s="176"/>
      <c r="C119" s="176"/>
      <c r="D119" s="176"/>
      <c r="E119" s="176"/>
      <c r="F119" s="176"/>
      <c r="G119" s="176"/>
      <c r="H119" s="176"/>
      <c r="I119" s="176"/>
      <c r="J119" s="176"/>
      <c r="K119" s="176"/>
      <c r="L119" s="176"/>
      <c r="M119" s="176"/>
    </row>
    <row r="120" spans="2:13" ht="15.75" customHeight="1" x14ac:dyDescent="0.25">
      <c r="B120" s="176"/>
      <c r="C120" s="176"/>
      <c r="D120" s="176"/>
      <c r="E120" s="176"/>
      <c r="F120" s="176"/>
      <c r="G120" s="176"/>
      <c r="H120" s="176"/>
      <c r="I120" s="176"/>
      <c r="J120" s="176"/>
      <c r="K120" s="176"/>
      <c r="L120" s="176"/>
      <c r="M120" s="176"/>
    </row>
    <row r="121" spans="2:13" ht="15.75" customHeight="1" x14ac:dyDescent="0.25">
      <c r="B121" s="176"/>
      <c r="C121" s="176"/>
      <c r="D121" s="176"/>
      <c r="E121" s="176"/>
      <c r="F121" s="176"/>
      <c r="G121" s="176"/>
      <c r="H121" s="176"/>
      <c r="I121" s="176"/>
      <c r="J121" s="176"/>
      <c r="K121" s="176"/>
      <c r="L121" s="176"/>
      <c r="M121" s="176"/>
    </row>
    <row r="122" spans="2:13" ht="15.75" customHeight="1" x14ac:dyDescent="0.25">
      <c r="B122" s="176"/>
      <c r="C122" s="176"/>
      <c r="D122" s="176"/>
      <c r="E122" s="176"/>
      <c r="F122" s="176"/>
      <c r="G122" s="176"/>
      <c r="H122" s="176"/>
      <c r="I122" s="176"/>
      <c r="J122" s="176"/>
      <c r="K122" s="176"/>
      <c r="L122" s="176"/>
      <c r="M122" s="176"/>
    </row>
    <row r="123" spans="2:13" ht="15.75" customHeight="1" x14ac:dyDescent="0.25">
      <c r="B123" s="176"/>
      <c r="C123" s="176"/>
      <c r="D123" s="176"/>
      <c r="E123" s="176"/>
      <c r="F123" s="176"/>
      <c r="G123" s="176"/>
      <c r="H123" s="176"/>
      <c r="I123" s="176"/>
      <c r="J123" s="176"/>
      <c r="K123" s="176"/>
      <c r="L123" s="176"/>
      <c r="M123" s="176"/>
    </row>
    <row r="124" spans="2:13" ht="15.75" customHeight="1" x14ac:dyDescent="0.25">
      <c r="B124" s="176"/>
      <c r="C124" s="176"/>
      <c r="D124" s="176"/>
      <c r="E124" s="176"/>
      <c r="F124" s="176"/>
      <c r="G124" s="176"/>
      <c r="H124" s="176"/>
      <c r="I124" s="176"/>
      <c r="J124" s="176"/>
      <c r="K124" s="176"/>
      <c r="L124" s="176"/>
      <c r="M124" s="176"/>
    </row>
    <row r="125" spans="2:13" ht="15.75" customHeight="1" x14ac:dyDescent="0.25">
      <c r="B125" s="176"/>
      <c r="C125" s="176"/>
      <c r="D125" s="176"/>
      <c r="E125" s="176"/>
      <c r="F125" s="176"/>
      <c r="G125" s="176"/>
      <c r="H125" s="176"/>
      <c r="I125" s="176"/>
      <c r="J125" s="176"/>
      <c r="K125" s="176"/>
      <c r="L125" s="176"/>
      <c r="M125" s="176"/>
    </row>
    <row r="126" spans="2:13" ht="15.75" customHeight="1" x14ac:dyDescent="0.25">
      <c r="B126" s="176"/>
      <c r="C126" s="176"/>
      <c r="D126" s="176"/>
      <c r="E126" s="176"/>
      <c r="F126" s="176"/>
      <c r="G126" s="176"/>
      <c r="H126" s="176"/>
      <c r="I126" s="176"/>
      <c r="J126" s="176"/>
      <c r="K126" s="176"/>
      <c r="L126" s="176"/>
      <c r="M126" s="176"/>
    </row>
    <row r="127" spans="2:13" ht="15.75" customHeight="1" x14ac:dyDescent="0.25">
      <c r="B127" s="176"/>
      <c r="C127" s="176"/>
      <c r="D127" s="176"/>
      <c r="E127" s="176"/>
      <c r="F127" s="176"/>
      <c r="G127" s="176"/>
      <c r="H127" s="176"/>
      <c r="I127" s="176"/>
      <c r="J127" s="176"/>
      <c r="K127" s="176"/>
      <c r="L127" s="176"/>
      <c r="M127" s="176"/>
    </row>
    <row r="128" spans="2:13" ht="15.75" customHeight="1" x14ac:dyDescent="0.25">
      <c r="B128" s="176"/>
      <c r="C128" s="176"/>
      <c r="D128" s="176"/>
      <c r="E128" s="176"/>
      <c r="F128" s="176"/>
      <c r="G128" s="176"/>
      <c r="H128" s="176"/>
      <c r="I128" s="176"/>
      <c r="J128" s="176"/>
      <c r="K128" s="176"/>
      <c r="L128" s="176"/>
      <c r="M128" s="176"/>
    </row>
    <row r="129" spans="2:13" ht="15.75" customHeight="1" x14ac:dyDescent="0.25">
      <c r="B129" s="176"/>
      <c r="C129" s="176"/>
      <c r="D129" s="176"/>
      <c r="E129" s="176"/>
      <c r="F129" s="176"/>
      <c r="G129" s="176"/>
      <c r="H129" s="176"/>
      <c r="I129" s="176"/>
      <c r="J129" s="176"/>
      <c r="K129" s="176"/>
      <c r="L129" s="176"/>
      <c r="M129" s="176"/>
    </row>
    <row r="130" spans="2:13" ht="15.75" customHeight="1" x14ac:dyDescent="0.25">
      <c r="B130" s="176"/>
      <c r="C130" s="176"/>
      <c r="D130" s="176"/>
      <c r="E130" s="176"/>
      <c r="F130" s="176"/>
      <c r="G130" s="176"/>
      <c r="H130" s="176"/>
      <c r="I130" s="176"/>
      <c r="J130" s="176"/>
      <c r="K130" s="176"/>
      <c r="L130" s="176"/>
      <c r="M130" s="176"/>
    </row>
    <row r="131" spans="2:13" ht="15.75" customHeight="1" x14ac:dyDescent="0.25">
      <c r="B131" s="176"/>
      <c r="C131" s="176"/>
      <c r="D131" s="176"/>
      <c r="E131" s="176"/>
      <c r="F131" s="176"/>
      <c r="G131" s="176"/>
      <c r="H131" s="176"/>
      <c r="I131" s="176"/>
      <c r="J131" s="176"/>
      <c r="K131" s="176"/>
      <c r="L131" s="176"/>
      <c r="M131" s="176"/>
    </row>
    <row r="132" spans="2:13" ht="15.75" customHeight="1" x14ac:dyDescent="0.25">
      <c r="B132" s="176"/>
      <c r="C132" s="176"/>
      <c r="D132" s="176"/>
      <c r="E132" s="176"/>
      <c r="F132" s="176"/>
      <c r="G132" s="176"/>
      <c r="H132" s="176"/>
      <c r="I132" s="176"/>
      <c r="J132" s="176"/>
      <c r="K132" s="176"/>
      <c r="L132" s="176"/>
      <c r="M132" s="176"/>
    </row>
    <row r="133" spans="2:13" ht="15.75" customHeight="1" x14ac:dyDescent="0.25">
      <c r="B133" s="176"/>
      <c r="C133" s="176"/>
      <c r="D133" s="176"/>
      <c r="E133" s="176"/>
      <c r="F133" s="176"/>
      <c r="G133" s="176"/>
      <c r="H133" s="176"/>
      <c r="I133" s="176"/>
      <c r="J133" s="176"/>
      <c r="K133" s="176"/>
      <c r="L133" s="176"/>
      <c r="M133" s="176"/>
    </row>
    <row r="134" spans="2:13" ht="15.75" customHeight="1" x14ac:dyDescent="0.25">
      <c r="B134" s="176"/>
      <c r="C134" s="176"/>
      <c r="D134" s="176"/>
      <c r="E134" s="176"/>
      <c r="F134" s="176"/>
      <c r="G134" s="176"/>
      <c r="H134" s="176"/>
      <c r="I134" s="176"/>
      <c r="J134" s="176"/>
      <c r="K134" s="176"/>
      <c r="L134" s="176"/>
      <c r="M134" s="176"/>
    </row>
    <row r="135" spans="2:13" ht="15.75" customHeight="1" x14ac:dyDescent="0.25">
      <c r="B135" s="176"/>
      <c r="C135" s="176"/>
      <c r="D135" s="176"/>
      <c r="E135" s="176"/>
      <c r="F135" s="176"/>
      <c r="G135" s="176"/>
      <c r="H135" s="176"/>
      <c r="I135" s="176"/>
      <c r="J135" s="176"/>
      <c r="K135" s="176"/>
      <c r="L135" s="176"/>
      <c r="M135" s="176"/>
    </row>
    <row r="136" spans="2:13" ht="15.75" customHeight="1" x14ac:dyDescent="0.25">
      <c r="B136" s="176"/>
      <c r="C136" s="176"/>
      <c r="D136" s="176"/>
      <c r="E136" s="176"/>
      <c r="F136" s="176"/>
      <c r="G136" s="176"/>
      <c r="H136" s="176"/>
      <c r="I136" s="176"/>
      <c r="J136" s="176"/>
      <c r="K136" s="176"/>
      <c r="L136" s="176"/>
      <c r="M136" s="176"/>
    </row>
    <row r="137" spans="2:13" ht="15.75" customHeight="1" x14ac:dyDescent="0.25">
      <c r="B137" s="176"/>
      <c r="C137" s="176"/>
      <c r="D137" s="176"/>
      <c r="E137" s="176"/>
      <c r="F137" s="176"/>
      <c r="G137" s="176"/>
      <c r="H137" s="176"/>
      <c r="I137" s="176"/>
      <c r="J137" s="176"/>
      <c r="K137" s="176"/>
      <c r="L137" s="176"/>
      <c r="M137" s="176"/>
    </row>
    <row r="138" spans="2:13" ht="15.75" customHeight="1" x14ac:dyDescent="0.25">
      <c r="B138" s="176"/>
      <c r="C138" s="176"/>
      <c r="D138" s="176"/>
      <c r="E138" s="176"/>
      <c r="F138" s="176"/>
      <c r="G138" s="176"/>
      <c r="H138" s="176"/>
      <c r="I138" s="176"/>
      <c r="J138" s="176"/>
      <c r="K138" s="176"/>
      <c r="L138" s="176"/>
      <c r="M138" s="176"/>
    </row>
    <row r="139" spans="2:13" ht="15.75" customHeight="1" x14ac:dyDescent="0.25">
      <c r="B139" s="176"/>
      <c r="C139" s="176"/>
      <c r="D139" s="176"/>
      <c r="E139" s="176"/>
      <c r="F139" s="176"/>
      <c r="G139" s="176"/>
      <c r="H139" s="176"/>
      <c r="I139" s="176"/>
      <c r="J139" s="176"/>
      <c r="K139" s="176"/>
      <c r="L139" s="176"/>
      <c r="M139" s="176"/>
    </row>
    <row r="140" spans="2:13" ht="15.75" customHeight="1" x14ac:dyDescent="0.25">
      <c r="B140" s="176"/>
      <c r="C140" s="176"/>
      <c r="D140" s="176"/>
      <c r="E140" s="176"/>
      <c r="F140" s="176"/>
      <c r="G140" s="176"/>
      <c r="H140" s="176"/>
      <c r="I140" s="176"/>
      <c r="J140" s="176"/>
      <c r="K140" s="176"/>
      <c r="L140" s="176"/>
      <c r="M140" s="176"/>
    </row>
    <row r="141" spans="2:13" ht="15.75" customHeight="1" x14ac:dyDescent="0.25">
      <c r="B141" s="176"/>
      <c r="C141" s="176"/>
      <c r="D141" s="176"/>
      <c r="E141" s="176"/>
      <c r="F141" s="176"/>
      <c r="G141" s="176"/>
      <c r="H141" s="176"/>
      <c r="I141" s="176"/>
      <c r="J141" s="176"/>
      <c r="K141" s="176"/>
      <c r="L141" s="176"/>
      <c r="M141" s="176"/>
    </row>
    <row r="142" spans="2:13" ht="15.75" customHeight="1" x14ac:dyDescent="0.25">
      <c r="B142" s="176"/>
      <c r="C142" s="176"/>
      <c r="D142" s="176"/>
      <c r="E142" s="176"/>
      <c r="F142" s="176"/>
      <c r="G142" s="176"/>
      <c r="H142" s="176"/>
      <c r="I142" s="176"/>
      <c r="J142" s="176"/>
      <c r="K142" s="176"/>
      <c r="L142" s="176"/>
      <c r="M142" s="176"/>
    </row>
    <row r="143" spans="2:13" ht="15.75" customHeight="1" x14ac:dyDescent="0.25">
      <c r="B143" s="176"/>
      <c r="C143" s="176"/>
      <c r="D143" s="176"/>
      <c r="E143" s="176"/>
      <c r="F143" s="176"/>
      <c r="G143" s="176"/>
      <c r="H143" s="176"/>
      <c r="I143" s="176"/>
      <c r="J143" s="176"/>
      <c r="K143" s="176"/>
      <c r="L143" s="176"/>
      <c r="M143" s="176"/>
    </row>
    <row r="144" spans="2:13" ht="15.75" customHeight="1" x14ac:dyDescent="0.25">
      <c r="B144" s="176"/>
      <c r="C144" s="176"/>
      <c r="D144" s="176"/>
      <c r="E144" s="176"/>
      <c r="F144" s="176"/>
      <c r="G144" s="176"/>
      <c r="H144" s="176"/>
      <c r="I144" s="176"/>
      <c r="J144" s="176"/>
      <c r="K144" s="176"/>
      <c r="L144" s="176"/>
      <c r="M144" s="176"/>
    </row>
    <row r="145" spans="2:13" ht="15.75" customHeight="1" x14ac:dyDescent="0.25">
      <c r="B145" s="176"/>
      <c r="C145" s="176"/>
      <c r="D145" s="176"/>
      <c r="E145" s="176"/>
      <c r="F145" s="176"/>
      <c r="G145" s="176"/>
      <c r="H145" s="176"/>
      <c r="I145" s="176"/>
      <c r="J145" s="176"/>
      <c r="K145" s="176"/>
      <c r="L145" s="176"/>
      <c r="M145" s="176"/>
    </row>
    <row r="146" spans="2:13" ht="15.75" customHeight="1" x14ac:dyDescent="0.25">
      <c r="B146" s="176"/>
      <c r="C146" s="176"/>
      <c r="D146" s="176"/>
      <c r="E146" s="176"/>
      <c r="F146" s="176"/>
      <c r="G146" s="176"/>
      <c r="H146" s="176"/>
      <c r="I146" s="176"/>
      <c r="J146" s="176"/>
      <c r="K146" s="176"/>
      <c r="L146" s="176"/>
      <c r="M146" s="176"/>
    </row>
    <row r="147" spans="2:13" ht="15.75" customHeight="1" x14ac:dyDescent="0.25">
      <c r="B147" s="176"/>
      <c r="C147" s="176"/>
      <c r="D147" s="176"/>
      <c r="E147" s="176"/>
      <c r="F147" s="176"/>
      <c r="G147" s="176"/>
      <c r="H147" s="176"/>
      <c r="I147" s="176"/>
      <c r="J147" s="176"/>
      <c r="K147" s="176"/>
      <c r="L147" s="176"/>
      <c r="M147" s="176"/>
    </row>
    <row r="148" spans="2:13" ht="15.75" customHeight="1" x14ac:dyDescent="0.25">
      <c r="B148" s="176"/>
      <c r="C148" s="176"/>
      <c r="D148" s="176"/>
      <c r="E148" s="176"/>
      <c r="F148" s="176"/>
      <c r="G148" s="176"/>
      <c r="H148" s="176"/>
      <c r="I148" s="176"/>
      <c r="J148" s="176"/>
      <c r="K148" s="176"/>
      <c r="L148" s="176"/>
      <c r="M148" s="176"/>
    </row>
    <row r="149" spans="2:13" ht="15.75" customHeight="1" x14ac:dyDescent="0.25">
      <c r="B149" s="176"/>
      <c r="C149" s="176"/>
      <c r="D149" s="176"/>
      <c r="E149" s="176"/>
      <c r="F149" s="176"/>
      <c r="G149" s="176"/>
      <c r="H149" s="176"/>
      <c r="I149" s="176"/>
      <c r="J149" s="176"/>
      <c r="K149" s="176"/>
      <c r="L149" s="176"/>
      <c r="M149" s="176"/>
    </row>
    <row r="150" spans="2:13" ht="15.75" customHeight="1" x14ac:dyDescent="0.25">
      <c r="B150" s="176"/>
      <c r="C150" s="176"/>
      <c r="D150" s="176"/>
      <c r="E150" s="176"/>
      <c r="F150" s="176"/>
      <c r="G150" s="176"/>
      <c r="H150" s="176"/>
      <c r="I150" s="176"/>
      <c r="J150" s="176"/>
      <c r="K150" s="176"/>
      <c r="L150" s="176"/>
      <c r="M150" s="176"/>
    </row>
    <row r="151" spans="2:13" ht="15.75" customHeight="1" x14ac:dyDescent="0.25">
      <c r="B151" s="176"/>
      <c r="C151" s="176"/>
      <c r="D151" s="176"/>
      <c r="E151" s="176"/>
      <c r="F151" s="176"/>
      <c r="G151" s="176"/>
      <c r="H151" s="176"/>
      <c r="I151" s="176"/>
      <c r="J151" s="176"/>
      <c r="K151" s="176"/>
      <c r="L151" s="176"/>
      <c r="M151" s="176"/>
    </row>
    <row r="152" spans="2:13" ht="15.75" customHeight="1" x14ac:dyDescent="0.25">
      <c r="B152" s="176"/>
      <c r="C152" s="176"/>
      <c r="D152" s="176"/>
      <c r="E152" s="176"/>
      <c r="F152" s="176"/>
      <c r="G152" s="176"/>
      <c r="H152" s="176"/>
      <c r="I152" s="176"/>
      <c r="J152" s="176"/>
      <c r="K152" s="176"/>
      <c r="L152" s="176"/>
      <c r="M152" s="176"/>
    </row>
    <row r="153" spans="2:13" ht="15.75" customHeight="1" x14ac:dyDescent="0.25">
      <c r="B153" s="176"/>
      <c r="C153" s="176"/>
      <c r="D153" s="176"/>
      <c r="E153" s="176"/>
      <c r="F153" s="176"/>
      <c r="G153" s="176"/>
      <c r="H153" s="176"/>
      <c r="I153" s="176"/>
      <c r="J153" s="176"/>
      <c r="K153" s="176"/>
      <c r="L153" s="176"/>
      <c r="M153" s="176"/>
    </row>
    <row r="154" spans="2:13" ht="15.75" customHeight="1" x14ac:dyDescent="0.25">
      <c r="B154" s="176"/>
      <c r="C154" s="176"/>
      <c r="D154" s="176"/>
      <c r="E154" s="176"/>
      <c r="F154" s="176"/>
      <c r="G154" s="176"/>
      <c r="H154" s="176"/>
      <c r="I154" s="176"/>
      <c r="J154" s="176"/>
      <c r="K154" s="176"/>
      <c r="L154" s="176"/>
      <c r="M154" s="176"/>
    </row>
    <row r="155" spans="2:13" ht="15.75" customHeight="1" x14ac:dyDescent="0.25">
      <c r="B155" s="176"/>
      <c r="C155" s="176"/>
      <c r="D155" s="176"/>
      <c r="E155" s="176"/>
      <c r="F155" s="176"/>
      <c r="G155" s="176"/>
      <c r="H155" s="176"/>
      <c r="I155" s="176"/>
      <c r="J155" s="176"/>
      <c r="K155" s="176"/>
      <c r="L155" s="176"/>
      <c r="M155" s="176"/>
    </row>
    <row r="156" spans="2:13" ht="15.75" customHeight="1" x14ac:dyDescent="0.25">
      <c r="B156" s="176"/>
      <c r="C156" s="176"/>
      <c r="D156" s="176"/>
      <c r="E156" s="176"/>
      <c r="F156" s="176"/>
      <c r="G156" s="176"/>
      <c r="H156" s="176"/>
      <c r="I156" s="176"/>
      <c r="J156" s="176"/>
      <c r="K156" s="176"/>
      <c r="L156" s="176"/>
      <c r="M156" s="176"/>
    </row>
    <row r="157" spans="2:13" ht="15.75" customHeight="1" x14ac:dyDescent="0.25">
      <c r="B157" s="176"/>
      <c r="C157" s="176"/>
      <c r="D157" s="176"/>
      <c r="E157" s="176"/>
      <c r="F157" s="176"/>
      <c r="G157" s="176"/>
      <c r="H157" s="176"/>
      <c r="I157" s="176"/>
      <c r="J157" s="176"/>
      <c r="K157" s="176"/>
      <c r="L157" s="176"/>
      <c r="M157" s="176"/>
    </row>
    <row r="158" spans="2:13" ht="15.75" customHeight="1" x14ac:dyDescent="0.25">
      <c r="B158" s="176"/>
      <c r="C158" s="176"/>
      <c r="D158" s="176"/>
      <c r="E158" s="176"/>
      <c r="F158" s="176"/>
      <c r="G158" s="176"/>
      <c r="H158" s="176"/>
      <c r="I158" s="176"/>
      <c r="J158" s="176"/>
      <c r="K158" s="176"/>
      <c r="L158" s="176"/>
      <c r="M158" s="176"/>
    </row>
    <row r="159" spans="2:13" ht="15.75" customHeight="1" x14ac:dyDescent="0.25">
      <c r="B159" s="176"/>
      <c r="C159" s="176"/>
      <c r="D159" s="176"/>
      <c r="E159" s="176"/>
      <c r="F159" s="176"/>
      <c r="G159" s="176"/>
      <c r="H159" s="176"/>
      <c r="I159" s="176"/>
      <c r="J159" s="176"/>
      <c r="K159" s="176"/>
      <c r="L159" s="176"/>
      <c r="M159" s="176"/>
    </row>
    <row r="160" spans="2:13" ht="15.75" customHeight="1" x14ac:dyDescent="0.25">
      <c r="B160" s="176"/>
      <c r="C160" s="176"/>
      <c r="D160" s="176"/>
      <c r="E160" s="176"/>
      <c r="F160" s="176"/>
      <c r="G160" s="176"/>
      <c r="H160" s="176"/>
      <c r="I160" s="176"/>
      <c r="J160" s="176"/>
      <c r="K160" s="176"/>
      <c r="L160" s="176"/>
      <c r="M160" s="176"/>
    </row>
    <row r="161" spans="2:13" ht="15.75" customHeight="1" x14ac:dyDescent="0.25">
      <c r="B161" s="176"/>
      <c r="C161" s="176"/>
      <c r="D161" s="176"/>
      <c r="E161" s="176"/>
      <c r="F161" s="176"/>
      <c r="G161" s="176"/>
      <c r="H161" s="176"/>
      <c r="I161" s="176"/>
      <c r="J161" s="176"/>
      <c r="K161" s="176"/>
      <c r="L161" s="176"/>
      <c r="M161" s="176"/>
    </row>
    <row r="162" spans="2:13" ht="15.75" customHeight="1" x14ac:dyDescent="0.25">
      <c r="B162" s="176"/>
      <c r="C162" s="176"/>
      <c r="D162" s="176"/>
      <c r="E162" s="176"/>
      <c r="F162" s="176"/>
      <c r="G162" s="176"/>
      <c r="H162" s="176"/>
      <c r="I162" s="176"/>
      <c r="J162" s="176"/>
      <c r="K162" s="176"/>
      <c r="L162" s="176"/>
      <c r="M162" s="176"/>
    </row>
    <row r="163" spans="2:13" ht="15.75" customHeight="1" x14ac:dyDescent="0.25">
      <c r="B163" s="176"/>
      <c r="C163" s="176"/>
      <c r="D163" s="176"/>
      <c r="E163" s="176"/>
      <c r="F163" s="176"/>
      <c r="G163" s="176"/>
      <c r="H163" s="176"/>
      <c r="I163" s="176"/>
      <c r="J163" s="176"/>
      <c r="K163" s="176"/>
      <c r="L163" s="176"/>
      <c r="M163" s="176"/>
    </row>
    <row r="164" spans="2:13" ht="15.75" customHeight="1" x14ac:dyDescent="0.25">
      <c r="B164" s="176"/>
      <c r="C164" s="176"/>
      <c r="D164" s="176"/>
      <c r="E164" s="176"/>
      <c r="F164" s="176"/>
      <c r="G164" s="176"/>
      <c r="H164" s="176"/>
      <c r="I164" s="176"/>
      <c r="J164" s="176"/>
      <c r="K164" s="176"/>
      <c r="L164" s="176"/>
      <c r="M164" s="176"/>
    </row>
    <row r="165" spans="2:13" ht="15.75" customHeight="1" x14ac:dyDescent="0.25">
      <c r="B165" s="176"/>
      <c r="C165" s="176"/>
      <c r="D165" s="176"/>
      <c r="E165" s="176"/>
      <c r="F165" s="176"/>
      <c r="G165" s="176"/>
      <c r="H165" s="176"/>
      <c r="I165" s="176"/>
      <c r="J165" s="176"/>
      <c r="K165" s="176"/>
      <c r="L165" s="176"/>
      <c r="M165" s="176"/>
    </row>
    <row r="166" spans="2:13" ht="15.75" customHeight="1" x14ac:dyDescent="0.25">
      <c r="B166" s="176"/>
      <c r="C166" s="176"/>
      <c r="D166" s="176"/>
      <c r="E166" s="176"/>
      <c r="F166" s="176"/>
      <c r="G166" s="176"/>
      <c r="H166" s="176"/>
      <c r="I166" s="176"/>
      <c r="J166" s="176"/>
      <c r="K166" s="176"/>
      <c r="L166" s="176"/>
      <c r="M166" s="176"/>
    </row>
    <row r="167" spans="2:13" ht="15.75" customHeight="1" x14ac:dyDescent="0.25">
      <c r="B167" s="176"/>
      <c r="C167" s="176"/>
      <c r="D167" s="176"/>
      <c r="E167" s="176"/>
      <c r="F167" s="176"/>
      <c r="G167" s="176"/>
      <c r="H167" s="176"/>
      <c r="I167" s="176"/>
      <c r="J167" s="176"/>
      <c r="K167" s="176"/>
      <c r="L167" s="176"/>
      <c r="M167" s="176"/>
    </row>
    <row r="168" spans="2:13" ht="15.75" customHeight="1" x14ac:dyDescent="0.25">
      <c r="B168" s="176"/>
      <c r="C168" s="176"/>
      <c r="D168" s="176"/>
      <c r="E168" s="176"/>
      <c r="F168" s="176"/>
      <c r="G168" s="176"/>
      <c r="H168" s="176"/>
      <c r="I168" s="176"/>
      <c r="J168" s="176"/>
      <c r="K168" s="176"/>
      <c r="L168" s="176"/>
      <c r="M168" s="176"/>
    </row>
    <row r="169" spans="2:13" ht="15.75" customHeight="1" x14ac:dyDescent="0.25">
      <c r="B169" s="176"/>
      <c r="C169" s="176"/>
      <c r="D169" s="176"/>
      <c r="E169" s="176"/>
      <c r="F169" s="176"/>
      <c r="G169" s="176"/>
      <c r="H169" s="176"/>
      <c r="I169" s="176"/>
      <c r="J169" s="176"/>
      <c r="K169" s="176"/>
      <c r="L169" s="176"/>
      <c r="M169" s="176"/>
    </row>
    <row r="170" spans="2:13" ht="15.75" customHeight="1" x14ac:dyDescent="0.25">
      <c r="B170" s="176"/>
      <c r="C170" s="176"/>
      <c r="D170" s="176"/>
      <c r="E170" s="176"/>
      <c r="F170" s="176"/>
      <c r="G170" s="176"/>
      <c r="H170" s="176"/>
      <c r="I170" s="176"/>
      <c r="J170" s="176"/>
      <c r="K170" s="176"/>
      <c r="L170" s="176"/>
      <c r="M170" s="176"/>
    </row>
    <row r="171" spans="2:13" ht="15.75" customHeight="1" x14ac:dyDescent="0.25">
      <c r="B171" s="176"/>
      <c r="C171" s="176"/>
      <c r="D171" s="176"/>
      <c r="E171" s="176"/>
      <c r="F171" s="176"/>
      <c r="G171" s="176"/>
      <c r="H171" s="176"/>
      <c r="I171" s="176"/>
      <c r="J171" s="176"/>
      <c r="K171" s="176"/>
      <c r="L171" s="176"/>
      <c r="M171" s="176"/>
    </row>
    <row r="172" spans="2:13" ht="15.75" customHeight="1" x14ac:dyDescent="0.25">
      <c r="B172" s="176"/>
      <c r="C172" s="176"/>
      <c r="D172" s="176"/>
      <c r="E172" s="176"/>
      <c r="F172" s="176"/>
      <c r="G172" s="176"/>
      <c r="H172" s="176"/>
      <c r="I172" s="176"/>
      <c r="J172" s="176"/>
      <c r="K172" s="176"/>
      <c r="L172" s="176"/>
      <c r="M172" s="176"/>
    </row>
    <row r="173" spans="2:13" ht="15.75" customHeight="1" x14ac:dyDescent="0.25">
      <c r="B173" s="176"/>
      <c r="C173" s="176"/>
      <c r="D173" s="176"/>
      <c r="E173" s="176"/>
      <c r="F173" s="176"/>
      <c r="G173" s="176"/>
      <c r="H173" s="176"/>
      <c r="I173" s="176"/>
      <c r="J173" s="176"/>
      <c r="K173" s="176"/>
      <c r="L173" s="176"/>
      <c r="M173" s="176"/>
    </row>
    <row r="174" spans="2:13" ht="15.75" customHeight="1" x14ac:dyDescent="0.25">
      <c r="B174" s="176"/>
      <c r="C174" s="176"/>
      <c r="D174" s="176"/>
      <c r="E174" s="176"/>
      <c r="F174" s="176"/>
      <c r="G174" s="176"/>
      <c r="H174" s="176"/>
      <c r="I174" s="176"/>
      <c r="J174" s="176"/>
      <c r="K174" s="176"/>
      <c r="L174" s="176"/>
      <c r="M174" s="176"/>
    </row>
    <row r="175" spans="2:13" ht="15.75" customHeight="1" x14ac:dyDescent="0.25">
      <c r="B175" s="176"/>
      <c r="C175" s="176"/>
      <c r="D175" s="176"/>
      <c r="E175" s="176"/>
      <c r="F175" s="176"/>
      <c r="G175" s="176"/>
      <c r="H175" s="176"/>
      <c r="I175" s="176"/>
      <c r="J175" s="176"/>
      <c r="K175" s="176"/>
      <c r="L175" s="176"/>
      <c r="M175" s="176"/>
    </row>
    <row r="176" spans="2:13" ht="15.75" customHeight="1" x14ac:dyDescent="0.25">
      <c r="B176" s="176"/>
      <c r="C176" s="176"/>
      <c r="D176" s="176"/>
      <c r="E176" s="176"/>
      <c r="F176" s="176"/>
      <c r="G176" s="176"/>
      <c r="H176" s="176"/>
      <c r="I176" s="176"/>
      <c r="J176" s="176"/>
      <c r="K176" s="176"/>
      <c r="L176" s="176"/>
      <c r="M176" s="176"/>
    </row>
    <row r="177" spans="2:13" ht="15.75" customHeight="1" x14ac:dyDescent="0.25">
      <c r="B177" s="176"/>
      <c r="C177" s="176"/>
      <c r="D177" s="176"/>
      <c r="E177" s="176"/>
      <c r="F177" s="176"/>
      <c r="G177" s="176"/>
      <c r="H177" s="176"/>
      <c r="I177" s="176"/>
      <c r="J177" s="176"/>
      <c r="K177" s="176"/>
      <c r="L177" s="176"/>
      <c r="M177" s="176"/>
    </row>
    <row r="178" spans="2:13" ht="15.75" customHeight="1" x14ac:dyDescent="0.25">
      <c r="B178" s="176"/>
      <c r="C178" s="176"/>
      <c r="D178" s="176"/>
      <c r="E178" s="176"/>
      <c r="F178" s="176"/>
      <c r="G178" s="176"/>
      <c r="H178" s="176"/>
      <c r="I178" s="176"/>
      <c r="J178" s="176"/>
      <c r="K178" s="176"/>
      <c r="L178" s="176"/>
      <c r="M178" s="176"/>
    </row>
    <row r="179" spans="2:13" ht="15.75" customHeight="1" x14ac:dyDescent="0.25">
      <c r="B179" s="176"/>
      <c r="C179" s="176"/>
      <c r="D179" s="176"/>
      <c r="E179" s="176"/>
      <c r="F179" s="176"/>
      <c r="G179" s="176"/>
      <c r="H179" s="176"/>
      <c r="I179" s="176"/>
      <c r="J179" s="176"/>
      <c r="K179" s="176"/>
      <c r="L179" s="176"/>
      <c r="M179" s="176"/>
    </row>
    <row r="180" spans="2:13" ht="15.75" customHeight="1" x14ac:dyDescent="0.25">
      <c r="B180" s="176"/>
      <c r="C180" s="176"/>
      <c r="D180" s="176"/>
      <c r="E180" s="176"/>
      <c r="F180" s="176"/>
      <c r="G180" s="176"/>
      <c r="H180" s="176"/>
      <c r="I180" s="176"/>
      <c r="J180" s="176"/>
      <c r="K180" s="176"/>
      <c r="L180" s="176"/>
      <c r="M180" s="176"/>
    </row>
    <row r="181" spans="2:13" ht="15.75" customHeight="1" x14ac:dyDescent="0.25">
      <c r="B181" s="176"/>
      <c r="C181" s="176"/>
      <c r="D181" s="176"/>
      <c r="E181" s="176"/>
      <c r="F181" s="176"/>
      <c r="G181" s="176"/>
      <c r="H181" s="176"/>
      <c r="I181" s="176"/>
      <c r="J181" s="176"/>
      <c r="K181" s="176"/>
      <c r="L181" s="176"/>
      <c r="M181" s="176"/>
    </row>
    <row r="182" spans="2:13" ht="15.75" customHeight="1" x14ac:dyDescent="0.25">
      <c r="B182" s="176"/>
      <c r="C182" s="176"/>
      <c r="D182" s="176"/>
      <c r="E182" s="176"/>
      <c r="F182" s="176"/>
      <c r="G182" s="176"/>
      <c r="H182" s="176"/>
      <c r="I182" s="176"/>
      <c r="J182" s="176"/>
      <c r="K182" s="176"/>
      <c r="L182" s="176"/>
      <c r="M182" s="176"/>
    </row>
    <row r="183" spans="2:13" ht="15.75" customHeight="1" x14ac:dyDescent="0.25">
      <c r="B183" s="176"/>
      <c r="C183" s="176"/>
      <c r="D183" s="176"/>
      <c r="E183" s="176"/>
      <c r="F183" s="176"/>
      <c r="G183" s="176"/>
      <c r="H183" s="176"/>
      <c r="I183" s="176"/>
      <c r="J183" s="176"/>
      <c r="K183" s="176"/>
      <c r="L183" s="176"/>
      <c r="M183" s="176"/>
    </row>
    <row r="184" spans="2:13" ht="15.75" customHeight="1" x14ac:dyDescent="0.25">
      <c r="B184" s="176"/>
      <c r="C184" s="176"/>
      <c r="D184" s="176"/>
      <c r="E184" s="176"/>
      <c r="F184" s="176"/>
      <c r="G184" s="176"/>
      <c r="H184" s="176"/>
      <c r="I184" s="176"/>
      <c r="J184" s="176"/>
      <c r="K184" s="176"/>
      <c r="L184" s="176"/>
      <c r="M184" s="176"/>
    </row>
    <row r="185" spans="2:13" ht="15.75" customHeight="1" x14ac:dyDescent="0.25">
      <c r="B185" s="176"/>
      <c r="C185" s="176"/>
      <c r="D185" s="176"/>
      <c r="E185" s="176"/>
      <c r="F185" s="176"/>
      <c r="G185" s="176"/>
      <c r="H185" s="176"/>
      <c r="I185" s="176"/>
      <c r="J185" s="176"/>
      <c r="K185" s="176"/>
      <c r="L185" s="176"/>
      <c r="M185" s="176"/>
    </row>
    <row r="186" spans="2:13" ht="15.75" customHeight="1" x14ac:dyDescent="0.25">
      <c r="B186" s="176"/>
      <c r="C186" s="176"/>
      <c r="D186" s="176"/>
      <c r="E186" s="176"/>
      <c r="F186" s="176"/>
      <c r="G186" s="176"/>
      <c r="H186" s="176"/>
      <c r="I186" s="176"/>
      <c r="J186" s="176"/>
      <c r="K186" s="176"/>
      <c r="L186" s="176"/>
      <c r="M186" s="176"/>
    </row>
    <row r="187" spans="2:13" ht="15.75" customHeight="1" x14ac:dyDescent="0.25">
      <c r="B187" s="176"/>
      <c r="C187" s="176"/>
      <c r="D187" s="176"/>
      <c r="E187" s="176"/>
      <c r="F187" s="176"/>
      <c r="G187" s="176"/>
      <c r="H187" s="176"/>
      <c r="I187" s="176"/>
      <c r="J187" s="176"/>
      <c r="K187" s="176"/>
      <c r="L187" s="176"/>
      <c r="M187" s="176"/>
    </row>
    <row r="188" spans="2:13" ht="15.75" customHeight="1" x14ac:dyDescent="0.25">
      <c r="B188" s="176"/>
      <c r="C188" s="176"/>
      <c r="D188" s="176"/>
      <c r="E188" s="176"/>
      <c r="F188" s="176"/>
      <c r="G188" s="176"/>
      <c r="H188" s="176"/>
      <c r="I188" s="176"/>
      <c r="J188" s="176"/>
      <c r="K188" s="176"/>
      <c r="L188" s="176"/>
      <c r="M188" s="176"/>
    </row>
    <row r="189" spans="2:13" ht="15.75" customHeight="1" x14ac:dyDescent="0.25">
      <c r="B189" s="176"/>
      <c r="C189" s="176"/>
      <c r="D189" s="176"/>
      <c r="E189" s="176"/>
      <c r="F189" s="176"/>
      <c r="G189" s="176"/>
      <c r="H189" s="176"/>
      <c r="I189" s="176"/>
      <c r="J189" s="176"/>
      <c r="K189" s="176"/>
      <c r="L189" s="176"/>
      <c r="M189" s="176"/>
    </row>
    <row r="190" spans="2:13" ht="15.75" customHeight="1" x14ac:dyDescent="0.25">
      <c r="B190" s="176"/>
      <c r="C190" s="176"/>
      <c r="D190" s="176"/>
      <c r="E190" s="176"/>
      <c r="F190" s="176"/>
      <c r="G190" s="176"/>
      <c r="H190" s="176"/>
      <c r="I190" s="176"/>
      <c r="J190" s="176"/>
      <c r="K190" s="176"/>
      <c r="L190" s="176"/>
      <c r="M190" s="176"/>
    </row>
    <row r="191" spans="2:13" ht="15.75" customHeight="1" x14ac:dyDescent="0.25">
      <c r="B191" s="176"/>
      <c r="C191" s="176"/>
      <c r="D191" s="176"/>
      <c r="E191" s="176"/>
      <c r="F191" s="176"/>
      <c r="G191" s="176"/>
      <c r="H191" s="176"/>
      <c r="I191" s="176"/>
      <c r="J191" s="176"/>
      <c r="K191" s="176"/>
      <c r="L191" s="176"/>
      <c r="M191" s="176"/>
    </row>
    <row r="192" spans="2:13" ht="15.75" customHeight="1" x14ac:dyDescent="0.25">
      <c r="B192" s="176"/>
      <c r="C192" s="176"/>
      <c r="D192" s="176"/>
      <c r="E192" s="176"/>
      <c r="F192" s="176"/>
      <c r="G192" s="176"/>
      <c r="H192" s="176"/>
      <c r="I192" s="176"/>
      <c r="J192" s="176"/>
      <c r="K192" s="176"/>
      <c r="L192" s="176"/>
      <c r="M192" s="176"/>
    </row>
    <row r="193" spans="2:13" ht="15.75" customHeight="1" x14ac:dyDescent="0.25">
      <c r="B193" s="176"/>
      <c r="C193" s="176"/>
      <c r="D193" s="176"/>
      <c r="E193" s="176"/>
      <c r="F193" s="176"/>
      <c r="G193" s="176"/>
      <c r="H193" s="176"/>
      <c r="I193" s="176"/>
      <c r="J193" s="176"/>
      <c r="K193" s="176"/>
      <c r="L193" s="176"/>
      <c r="M193" s="176"/>
    </row>
    <row r="194" spans="2:13" ht="15.75" customHeight="1" x14ac:dyDescent="0.25">
      <c r="B194" s="176"/>
      <c r="C194" s="176"/>
      <c r="D194" s="176"/>
      <c r="E194" s="176"/>
      <c r="F194" s="176"/>
      <c r="G194" s="176"/>
      <c r="H194" s="176"/>
      <c r="I194" s="176"/>
      <c r="J194" s="176"/>
      <c r="K194" s="176"/>
      <c r="L194" s="176"/>
      <c r="M194" s="176"/>
    </row>
    <row r="195" spans="2:13" ht="15.75" customHeight="1" x14ac:dyDescent="0.25">
      <c r="B195" s="176"/>
      <c r="C195" s="176"/>
      <c r="D195" s="176"/>
      <c r="E195" s="176"/>
      <c r="F195" s="176"/>
      <c r="G195" s="176"/>
      <c r="H195" s="176"/>
      <c r="I195" s="176"/>
      <c r="J195" s="176"/>
      <c r="K195" s="176"/>
      <c r="L195" s="176"/>
      <c r="M195" s="176"/>
    </row>
    <row r="196" spans="2:13" ht="15.75" customHeight="1" x14ac:dyDescent="0.25">
      <c r="B196" s="176"/>
      <c r="C196" s="176"/>
      <c r="D196" s="176"/>
      <c r="E196" s="176"/>
      <c r="F196" s="176"/>
      <c r="G196" s="176"/>
      <c r="H196" s="176"/>
      <c r="I196" s="176"/>
      <c r="J196" s="176"/>
      <c r="K196" s="176"/>
      <c r="L196" s="176"/>
      <c r="M196" s="176"/>
    </row>
    <row r="197" spans="2:13" ht="15.75" customHeight="1" x14ac:dyDescent="0.25">
      <c r="B197" s="176"/>
      <c r="C197" s="176"/>
      <c r="D197" s="176"/>
      <c r="E197" s="176"/>
      <c r="F197" s="176"/>
      <c r="G197" s="176"/>
      <c r="H197" s="176"/>
      <c r="I197" s="176"/>
      <c r="J197" s="176"/>
      <c r="K197" s="176"/>
      <c r="L197" s="176"/>
      <c r="M197" s="176"/>
    </row>
    <row r="198" spans="2:13" ht="15.75" customHeight="1" x14ac:dyDescent="0.25">
      <c r="B198" s="176"/>
      <c r="C198" s="176"/>
      <c r="D198" s="176"/>
      <c r="E198" s="176"/>
      <c r="F198" s="176"/>
      <c r="G198" s="176"/>
      <c r="H198" s="176"/>
      <c r="I198" s="176"/>
      <c r="J198" s="176"/>
      <c r="K198" s="176"/>
      <c r="L198" s="176"/>
      <c r="M198" s="176"/>
    </row>
    <row r="199" spans="2:13" ht="15.75" customHeight="1" x14ac:dyDescent="0.25">
      <c r="B199" s="176"/>
      <c r="C199" s="176"/>
      <c r="D199" s="176"/>
      <c r="E199" s="176"/>
      <c r="F199" s="176"/>
      <c r="G199" s="176"/>
      <c r="H199" s="176"/>
      <c r="I199" s="176"/>
      <c r="J199" s="176"/>
      <c r="K199" s="176"/>
      <c r="L199" s="176"/>
      <c r="M199" s="176"/>
    </row>
    <row r="200" spans="2:13" ht="15.75" customHeight="1" x14ac:dyDescent="0.25">
      <c r="B200" s="176"/>
      <c r="C200" s="176"/>
      <c r="D200" s="176"/>
      <c r="E200" s="176"/>
      <c r="F200" s="176"/>
      <c r="G200" s="176"/>
      <c r="H200" s="176"/>
      <c r="I200" s="176"/>
      <c r="J200" s="176"/>
      <c r="K200" s="176"/>
      <c r="L200" s="176"/>
      <c r="M200" s="176"/>
    </row>
    <row r="201" spans="2:13" ht="15.75" customHeight="1" x14ac:dyDescent="0.25">
      <c r="B201" s="176"/>
      <c r="C201" s="176"/>
      <c r="D201" s="176"/>
      <c r="E201" s="176"/>
      <c r="F201" s="176"/>
      <c r="G201" s="176"/>
      <c r="H201" s="176"/>
      <c r="I201" s="176"/>
      <c r="J201" s="176"/>
      <c r="K201" s="176"/>
      <c r="L201" s="176"/>
      <c r="M201" s="176"/>
    </row>
    <row r="202" spans="2:13" ht="15.75" customHeight="1" x14ac:dyDescent="0.25">
      <c r="B202" s="176"/>
      <c r="C202" s="176"/>
      <c r="D202" s="176"/>
      <c r="E202" s="176"/>
      <c r="F202" s="176"/>
      <c r="G202" s="176"/>
      <c r="H202" s="176"/>
      <c r="I202" s="176"/>
      <c r="J202" s="176"/>
      <c r="K202" s="176"/>
      <c r="L202" s="176"/>
      <c r="M202" s="176"/>
    </row>
    <row r="203" spans="2:13" ht="15.75" customHeight="1" x14ac:dyDescent="0.25">
      <c r="B203" s="176"/>
      <c r="C203" s="176"/>
      <c r="D203" s="176"/>
      <c r="E203" s="176"/>
      <c r="F203" s="176"/>
      <c r="G203" s="176"/>
      <c r="H203" s="176"/>
      <c r="I203" s="176"/>
      <c r="J203" s="176"/>
      <c r="K203" s="176"/>
      <c r="L203" s="176"/>
      <c r="M203" s="176"/>
    </row>
    <row r="204" spans="2:13" ht="15.75" customHeight="1" x14ac:dyDescent="0.25">
      <c r="B204" s="176"/>
      <c r="C204" s="176"/>
      <c r="D204" s="176"/>
      <c r="E204" s="176"/>
      <c r="F204" s="176"/>
      <c r="G204" s="176"/>
      <c r="H204" s="176"/>
      <c r="I204" s="176"/>
      <c r="J204" s="176"/>
      <c r="K204" s="176"/>
      <c r="L204" s="176"/>
      <c r="M204" s="176"/>
    </row>
    <row r="205" spans="2:13" ht="15.75" customHeight="1" x14ac:dyDescent="0.25">
      <c r="B205" s="176"/>
      <c r="C205" s="176"/>
      <c r="D205" s="176"/>
      <c r="E205" s="176"/>
      <c r="F205" s="176"/>
      <c r="G205" s="176"/>
      <c r="H205" s="176"/>
      <c r="I205" s="176"/>
      <c r="J205" s="176"/>
      <c r="K205" s="176"/>
      <c r="L205" s="176"/>
      <c r="M205" s="176"/>
    </row>
    <row r="206" spans="2:13" ht="15.75" customHeight="1" x14ac:dyDescent="0.25">
      <c r="B206" s="176"/>
      <c r="C206" s="176"/>
      <c r="D206" s="176"/>
      <c r="E206" s="176"/>
      <c r="F206" s="176"/>
      <c r="G206" s="176"/>
      <c r="H206" s="176"/>
      <c r="I206" s="176"/>
      <c r="J206" s="176"/>
      <c r="K206" s="176"/>
      <c r="L206" s="176"/>
      <c r="M206" s="176"/>
    </row>
    <row r="207" spans="2:13" ht="15.75" customHeight="1" x14ac:dyDescent="0.25">
      <c r="B207" s="176"/>
      <c r="C207" s="176"/>
      <c r="D207" s="176"/>
      <c r="E207" s="176"/>
      <c r="F207" s="176"/>
      <c r="G207" s="176"/>
      <c r="H207" s="176"/>
      <c r="I207" s="176"/>
      <c r="J207" s="176"/>
      <c r="K207" s="176"/>
      <c r="L207" s="176"/>
      <c r="M207" s="176"/>
    </row>
    <row r="208" spans="2:13" ht="15.75" customHeight="1" x14ac:dyDescent="0.25">
      <c r="B208" s="176"/>
      <c r="C208" s="176"/>
      <c r="D208" s="176"/>
      <c r="E208" s="176"/>
      <c r="F208" s="176"/>
      <c r="G208" s="176"/>
      <c r="H208" s="176"/>
      <c r="I208" s="176"/>
      <c r="J208" s="176"/>
      <c r="K208" s="176"/>
      <c r="L208" s="176"/>
      <c r="M208" s="176"/>
    </row>
    <row r="209" spans="2:13" ht="15.75" customHeight="1" x14ac:dyDescent="0.25">
      <c r="B209" s="176"/>
      <c r="C209" s="176"/>
      <c r="D209" s="176"/>
      <c r="E209" s="176"/>
      <c r="F209" s="176"/>
      <c r="G209" s="176"/>
      <c r="H209" s="176"/>
      <c r="I209" s="176"/>
      <c r="J209" s="176"/>
      <c r="K209" s="176"/>
      <c r="L209" s="176"/>
      <c r="M209" s="176"/>
    </row>
    <row r="210" spans="2:13" ht="15.75" customHeight="1" x14ac:dyDescent="0.25">
      <c r="B210" s="176"/>
      <c r="C210" s="176"/>
      <c r="D210" s="176"/>
      <c r="E210" s="176"/>
      <c r="F210" s="176"/>
      <c r="G210" s="176"/>
      <c r="H210" s="176"/>
      <c r="I210" s="176"/>
      <c r="J210" s="176"/>
      <c r="K210" s="176"/>
      <c r="L210" s="176"/>
      <c r="M210" s="176"/>
    </row>
    <row r="211" spans="2:13" ht="15.75" customHeight="1" x14ac:dyDescent="0.25">
      <c r="B211" s="176"/>
      <c r="C211" s="176"/>
      <c r="D211" s="176"/>
      <c r="E211" s="176"/>
      <c r="F211" s="176"/>
      <c r="G211" s="176"/>
      <c r="H211" s="176"/>
      <c r="I211" s="176"/>
      <c r="J211" s="176"/>
      <c r="K211" s="176"/>
      <c r="L211" s="176"/>
      <c r="M211" s="176"/>
    </row>
    <row r="212" spans="2:13" ht="15.75" customHeight="1" x14ac:dyDescent="0.25">
      <c r="B212" s="176"/>
      <c r="C212" s="176"/>
      <c r="D212" s="176"/>
      <c r="E212" s="176"/>
      <c r="F212" s="176"/>
      <c r="G212" s="176"/>
      <c r="H212" s="176"/>
      <c r="I212" s="176"/>
      <c r="J212" s="176"/>
      <c r="K212" s="176"/>
      <c r="L212" s="176"/>
      <c r="M212" s="176"/>
    </row>
    <row r="213" spans="2:13" ht="15.75" customHeight="1" x14ac:dyDescent="0.25">
      <c r="B213" s="176"/>
      <c r="C213" s="176"/>
      <c r="D213" s="176"/>
      <c r="E213" s="176"/>
      <c r="F213" s="176"/>
      <c r="G213" s="176"/>
      <c r="H213" s="176"/>
      <c r="I213" s="176"/>
      <c r="J213" s="176"/>
      <c r="K213" s="176"/>
      <c r="L213" s="176"/>
      <c r="M213" s="176"/>
    </row>
    <row r="214" spans="2:13" ht="15.75" customHeight="1" x14ac:dyDescent="0.25">
      <c r="B214" s="176"/>
      <c r="C214" s="176"/>
      <c r="D214" s="176"/>
      <c r="E214" s="176"/>
      <c r="F214" s="176"/>
      <c r="G214" s="176"/>
      <c r="H214" s="176"/>
      <c r="I214" s="176"/>
      <c r="J214" s="176"/>
      <c r="K214" s="176"/>
      <c r="L214" s="176"/>
      <c r="M214" s="176"/>
    </row>
    <row r="215" spans="2:13" ht="15.75" customHeight="1" x14ac:dyDescent="0.25">
      <c r="B215" s="176"/>
      <c r="C215" s="176"/>
      <c r="D215" s="176"/>
      <c r="E215" s="176"/>
      <c r="F215" s="176"/>
      <c r="G215" s="176"/>
      <c r="H215" s="176"/>
      <c r="I215" s="176"/>
      <c r="J215" s="176"/>
      <c r="K215" s="176"/>
      <c r="L215" s="176"/>
      <c r="M215" s="176"/>
    </row>
    <row r="216" spans="2:13" ht="15.75" customHeight="1" x14ac:dyDescent="0.25">
      <c r="B216" s="176"/>
      <c r="C216" s="176"/>
      <c r="D216" s="176"/>
      <c r="E216" s="176"/>
      <c r="F216" s="176"/>
      <c r="G216" s="176"/>
      <c r="H216" s="176"/>
      <c r="I216" s="176"/>
      <c r="J216" s="176"/>
      <c r="K216" s="176"/>
      <c r="L216" s="176"/>
      <c r="M216" s="176"/>
    </row>
    <row r="217" spans="2:13" ht="15.75" customHeight="1" x14ac:dyDescent="0.25">
      <c r="B217" s="176"/>
      <c r="C217" s="176"/>
      <c r="D217" s="176"/>
      <c r="E217" s="176"/>
      <c r="F217" s="176"/>
      <c r="G217" s="176"/>
      <c r="H217" s="176"/>
      <c r="I217" s="176"/>
      <c r="J217" s="176"/>
      <c r="K217" s="176"/>
      <c r="L217" s="176"/>
      <c r="M217" s="176"/>
    </row>
    <row r="218" spans="2:13" ht="15.75" customHeight="1" x14ac:dyDescent="0.25">
      <c r="B218" s="176"/>
      <c r="C218" s="176"/>
      <c r="D218" s="176"/>
      <c r="E218" s="176"/>
      <c r="F218" s="176"/>
      <c r="G218" s="176"/>
      <c r="H218" s="176"/>
      <c r="I218" s="176"/>
      <c r="J218" s="176"/>
      <c r="K218" s="176"/>
      <c r="L218" s="176"/>
      <c r="M218" s="176"/>
    </row>
    <row r="219" spans="2:13" ht="15.75" customHeight="1" x14ac:dyDescent="0.25">
      <c r="B219" s="176"/>
      <c r="C219" s="176"/>
      <c r="D219" s="176"/>
      <c r="E219" s="176"/>
      <c r="F219" s="176"/>
      <c r="G219" s="176"/>
      <c r="H219" s="176"/>
      <c r="I219" s="176"/>
      <c r="J219" s="176"/>
      <c r="K219" s="176"/>
      <c r="L219" s="176"/>
      <c r="M219" s="176"/>
    </row>
    <row r="220" spans="2:13" ht="15.75" customHeight="1" x14ac:dyDescent="0.25">
      <c r="B220" s="176"/>
      <c r="C220" s="176"/>
      <c r="D220" s="176"/>
      <c r="E220" s="176"/>
      <c r="F220" s="176"/>
      <c r="G220" s="176"/>
      <c r="H220" s="176"/>
      <c r="I220" s="176"/>
      <c r="J220" s="176"/>
      <c r="K220" s="176"/>
      <c r="L220" s="176"/>
      <c r="M220" s="176"/>
    </row>
    <row r="221" spans="2:13" ht="15.75" customHeight="1" x14ac:dyDescent="0.25">
      <c r="B221" s="176"/>
      <c r="C221" s="176"/>
      <c r="D221" s="176"/>
      <c r="E221" s="176"/>
      <c r="F221" s="176"/>
      <c r="G221" s="176"/>
      <c r="H221" s="176"/>
      <c r="I221" s="176"/>
      <c r="J221" s="176"/>
      <c r="K221" s="176"/>
      <c r="L221" s="176"/>
      <c r="M221" s="176"/>
    </row>
    <row r="222" spans="2:13" ht="15.75" customHeight="1" x14ac:dyDescent="0.25">
      <c r="B222" s="176"/>
      <c r="C222" s="176"/>
      <c r="D222" s="176"/>
      <c r="E222" s="176"/>
      <c r="F222" s="176"/>
      <c r="G222" s="176"/>
      <c r="H222" s="176"/>
      <c r="I222" s="176"/>
      <c r="J222" s="176"/>
      <c r="K222" s="176"/>
      <c r="L222" s="176"/>
      <c r="M222" s="176"/>
    </row>
    <row r="223" spans="2:13" ht="15.75" customHeight="1" x14ac:dyDescent="0.25">
      <c r="B223" s="176"/>
      <c r="C223" s="176"/>
      <c r="D223" s="176"/>
      <c r="E223" s="176"/>
      <c r="F223" s="176"/>
      <c r="G223" s="176"/>
      <c r="H223" s="176"/>
      <c r="I223" s="176"/>
      <c r="J223" s="176"/>
      <c r="K223" s="176"/>
      <c r="L223" s="176"/>
      <c r="M223" s="176"/>
    </row>
    <row r="224" spans="2:13" ht="15.75" customHeight="1" x14ac:dyDescent="0.25">
      <c r="B224" s="176"/>
      <c r="C224" s="176"/>
      <c r="D224" s="176"/>
      <c r="E224" s="176"/>
      <c r="F224" s="176"/>
      <c r="G224" s="176"/>
      <c r="H224" s="176"/>
      <c r="I224" s="176"/>
      <c r="J224" s="176"/>
      <c r="K224" s="176"/>
      <c r="L224" s="176"/>
      <c r="M224" s="176"/>
    </row>
    <row r="225" spans="2:13" ht="15.75" customHeight="1" x14ac:dyDescent="0.25">
      <c r="B225" s="176"/>
      <c r="C225" s="176"/>
      <c r="D225" s="176"/>
      <c r="E225" s="176"/>
      <c r="F225" s="176"/>
      <c r="G225" s="176"/>
      <c r="H225" s="176"/>
      <c r="I225" s="176"/>
      <c r="J225" s="176"/>
      <c r="K225" s="176"/>
      <c r="L225" s="176"/>
      <c r="M225" s="176"/>
    </row>
    <row r="226" spans="2:13" ht="15.75" customHeight="1" x14ac:dyDescent="0.25">
      <c r="B226" s="176"/>
      <c r="C226" s="176"/>
      <c r="D226" s="176"/>
      <c r="E226" s="176"/>
      <c r="F226" s="176"/>
      <c r="G226" s="176"/>
      <c r="H226" s="176"/>
      <c r="I226" s="176"/>
      <c r="J226" s="176"/>
      <c r="K226" s="176"/>
      <c r="L226" s="176"/>
      <c r="M226" s="176"/>
    </row>
    <row r="227" spans="2:13" ht="15.75" customHeight="1" x14ac:dyDescent="0.25">
      <c r="B227" s="176"/>
      <c r="C227" s="176"/>
      <c r="D227" s="176"/>
      <c r="E227" s="176"/>
      <c r="F227" s="176"/>
      <c r="G227" s="176"/>
      <c r="H227" s="176"/>
      <c r="I227" s="176"/>
      <c r="J227" s="176"/>
      <c r="K227" s="176"/>
      <c r="L227" s="176"/>
      <c r="M227" s="176"/>
    </row>
    <row r="228" spans="2:13" ht="15.75" customHeight="1" x14ac:dyDescent="0.25">
      <c r="B228" s="176"/>
      <c r="C228" s="176"/>
      <c r="D228" s="176"/>
      <c r="E228" s="176"/>
      <c r="F228" s="176"/>
      <c r="G228" s="176"/>
      <c r="H228" s="176"/>
      <c r="I228" s="176"/>
      <c r="J228" s="176"/>
      <c r="K228" s="176"/>
      <c r="L228" s="176"/>
      <c r="M228" s="176"/>
    </row>
    <row r="229" spans="2:13" ht="15.75" customHeight="1" x14ac:dyDescent="0.25">
      <c r="B229" s="176"/>
      <c r="C229" s="176"/>
      <c r="D229" s="176"/>
      <c r="E229" s="176"/>
      <c r="F229" s="176"/>
      <c r="G229" s="176"/>
      <c r="H229" s="176"/>
      <c r="I229" s="176"/>
      <c r="J229" s="176"/>
      <c r="K229" s="176"/>
      <c r="L229" s="176"/>
      <c r="M229" s="176"/>
    </row>
    <row r="230" spans="2:13" ht="15.75" customHeight="1" x14ac:dyDescent="0.25">
      <c r="B230" s="176"/>
      <c r="C230" s="176"/>
      <c r="D230" s="176"/>
      <c r="E230" s="176"/>
      <c r="F230" s="176"/>
      <c r="G230" s="176"/>
      <c r="H230" s="176"/>
      <c r="I230" s="176"/>
      <c r="J230" s="176"/>
      <c r="K230" s="176"/>
      <c r="L230" s="176"/>
      <c r="M230" s="176"/>
    </row>
    <row r="231" spans="2:13" ht="15.75" customHeight="1" x14ac:dyDescent="0.25">
      <c r="B231" s="176"/>
      <c r="C231" s="176"/>
      <c r="D231" s="176"/>
      <c r="E231" s="176"/>
      <c r="F231" s="176"/>
      <c r="G231" s="176"/>
      <c r="H231" s="176"/>
      <c r="I231" s="176"/>
      <c r="J231" s="176"/>
      <c r="K231" s="176"/>
      <c r="L231" s="176"/>
      <c r="M231" s="176"/>
    </row>
    <row r="232" spans="2:13" ht="15.75" customHeight="1" x14ac:dyDescent="0.25">
      <c r="B232" s="176"/>
      <c r="C232" s="176"/>
      <c r="D232" s="176"/>
      <c r="E232" s="176"/>
      <c r="F232" s="176"/>
      <c r="G232" s="176"/>
      <c r="H232" s="176"/>
      <c r="I232" s="176"/>
      <c r="J232" s="176"/>
      <c r="K232" s="176"/>
      <c r="L232" s="176"/>
      <c r="M232" s="176"/>
    </row>
    <row r="233" spans="2:13" ht="15.75" customHeight="1" x14ac:dyDescent="0.25">
      <c r="B233" s="176"/>
      <c r="C233" s="176"/>
      <c r="D233" s="176"/>
      <c r="E233" s="176"/>
      <c r="F233" s="176"/>
      <c r="G233" s="176"/>
      <c r="H233" s="176"/>
      <c r="I233" s="176"/>
      <c r="J233" s="176"/>
      <c r="K233" s="176"/>
      <c r="L233" s="176"/>
      <c r="M233" s="176"/>
    </row>
    <row r="234" spans="2:13" ht="15.75" customHeight="1" x14ac:dyDescent="0.25">
      <c r="B234" s="176"/>
      <c r="C234" s="176"/>
      <c r="D234" s="176"/>
      <c r="E234" s="176"/>
      <c r="F234" s="176"/>
      <c r="G234" s="176"/>
      <c r="H234" s="176"/>
      <c r="I234" s="176"/>
      <c r="J234" s="176"/>
      <c r="K234" s="176"/>
      <c r="L234" s="176"/>
      <c r="M234" s="176"/>
    </row>
    <row r="235" spans="2:13" ht="15.75" customHeight="1" x14ac:dyDescent="0.25">
      <c r="B235" s="176"/>
      <c r="C235" s="176"/>
      <c r="D235" s="176"/>
      <c r="E235" s="176"/>
      <c r="F235" s="176"/>
      <c r="G235" s="176"/>
      <c r="H235" s="176"/>
      <c r="I235" s="176"/>
      <c r="J235" s="176"/>
      <c r="K235" s="176"/>
      <c r="L235" s="176"/>
      <c r="M235" s="176"/>
    </row>
    <row r="236" spans="2:13" ht="15.75" customHeight="1" x14ac:dyDescent="0.25">
      <c r="B236" s="176"/>
      <c r="C236" s="176"/>
      <c r="D236" s="176"/>
      <c r="E236" s="176"/>
      <c r="F236" s="176"/>
      <c r="G236" s="176"/>
      <c r="H236" s="176"/>
      <c r="I236" s="176"/>
      <c r="J236" s="176"/>
      <c r="K236" s="176"/>
      <c r="L236" s="176"/>
      <c r="M236" s="176"/>
    </row>
    <row r="237" spans="2:13" ht="15.75" customHeight="1" x14ac:dyDescent="0.25">
      <c r="B237" s="176"/>
      <c r="C237" s="176"/>
      <c r="D237" s="176"/>
      <c r="E237" s="176"/>
      <c r="F237" s="176"/>
      <c r="G237" s="176"/>
      <c r="H237" s="176"/>
      <c r="I237" s="176"/>
      <c r="J237" s="176"/>
      <c r="K237" s="176"/>
      <c r="L237" s="176"/>
      <c r="M237" s="176"/>
    </row>
    <row r="238" spans="2:13" ht="15.75" customHeight="1" x14ac:dyDescent="0.25">
      <c r="B238" s="176"/>
      <c r="C238" s="176"/>
      <c r="D238" s="176"/>
      <c r="E238" s="176"/>
      <c r="F238" s="176"/>
      <c r="G238" s="176"/>
      <c r="H238" s="176"/>
      <c r="I238" s="176"/>
      <c r="J238" s="176"/>
      <c r="K238" s="176"/>
      <c r="L238" s="176"/>
      <c r="M238" s="176"/>
    </row>
    <row r="239" spans="2:13" ht="15.75" customHeight="1" x14ac:dyDescent="0.25">
      <c r="B239" s="176"/>
      <c r="C239" s="176"/>
      <c r="D239" s="176"/>
      <c r="E239" s="176"/>
      <c r="F239" s="176"/>
      <c r="G239" s="176"/>
      <c r="H239" s="176"/>
      <c r="I239" s="176"/>
      <c r="J239" s="176"/>
      <c r="K239" s="176"/>
      <c r="L239" s="176"/>
      <c r="M239" s="176"/>
    </row>
    <row r="240" spans="2:13" ht="15.75" customHeight="1" x14ac:dyDescent="0.25">
      <c r="B240" s="176"/>
      <c r="C240" s="176"/>
      <c r="D240" s="176"/>
      <c r="E240" s="176"/>
      <c r="F240" s="176"/>
      <c r="G240" s="176"/>
      <c r="H240" s="176"/>
      <c r="I240" s="176"/>
      <c r="J240" s="176"/>
      <c r="K240" s="176"/>
      <c r="L240" s="176"/>
      <c r="M240" s="176"/>
    </row>
    <row r="241" spans="2:13" ht="15.75" customHeight="1" x14ac:dyDescent="0.25">
      <c r="B241" s="176"/>
      <c r="C241" s="176"/>
      <c r="D241" s="176"/>
      <c r="E241" s="176"/>
      <c r="F241" s="176"/>
      <c r="G241" s="176"/>
      <c r="H241" s="176"/>
      <c r="I241" s="176"/>
      <c r="J241" s="176"/>
      <c r="K241" s="176"/>
      <c r="L241" s="176"/>
      <c r="M241" s="176"/>
    </row>
    <row r="242" spans="2:13" ht="15.75" customHeight="1" x14ac:dyDescent="0.25">
      <c r="B242" s="176"/>
      <c r="C242" s="176"/>
      <c r="D242" s="176"/>
      <c r="E242" s="176"/>
      <c r="F242" s="176"/>
      <c r="G242" s="176"/>
      <c r="H242" s="176"/>
      <c r="I242" s="176"/>
      <c r="J242" s="176"/>
      <c r="K242" s="176"/>
      <c r="L242" s="176"/>
      <c r="M242" s="176"/>
    </row>
    <row r="243" spans="2:13" ht="15.75" customHeight="1" x14ac:dyDescent="0.25">
      <c r="B243" s="176"/>
      <c r="C243" s="176"/>
      <c r="D243" s="176"/>
      <c r="E243" s="176"/>
      <c r="F243" s="176"/>
      <c r="G243" s="176"/>
      <c r="H243" s="176"/>
      <c r="I243" s="176"/>
      <c r="J243" s="176"/>
      <c r="K243" s="176"/>
      <c r="L243" s="176"/>
      <c r="M243" s="176"/>
    </row>
    <row r="244" spans="2:13" ht="15.75" customHeight="1" x14ac:dyDescent="0.25">
      <c r="B244" s="176"/>
      <c r="C244" s="176"/>
      <c r="D244" s="176"/>
      <c r="E244" s="176"/>
      <c r="F244" s="176"/>
      <c r="G244" s="176"/>
      <c r="H244" s="176"/>
      <c r="I244" s="176"/>
      <c r="J244" s="176"/>
      <c r="K244" s="176"/>
      <c r="L244" s="176"/>
      <c r="M244" s="176"/>
    </row>
    <row r="245" spans="2:13" ht="15.75" customHeight="1" x14ac:dyDescent="0.25">
      <c r="B245" s="176"/>
      <c r="C245" s="176"/>
      <c r="D245" s="176"/>
      <c r="E245" s="176"/>
      <c r="F245" s="176"/>
      <c r="G245" s="176"/>
      <c r="H245" s="176"/>
      <c r="I245" s="176"/>
      <c r="J245" s="176"/>
      <c r="K245" s="176"/>
      <c r="L245" s="176"/>
      <c r="M245" s="176"/>
    </row>
    <row r="246" spans="2:13" ht="15.75" customHeight="1" x14ac:dyDescent="0.25">
      <c r="B246" s="176"/>
      <c r="C246" s="176"/>
      <c r="D246" s="176"/>
      <c r="E246" s="176"/>
      <c r="F246" s="176"/>
      <c r="G246" s="176"/>
      <c r="H246" s="176"/>
      <c r="I246" s="176"/>
      <c r="J246" s="176"/>
      <c r="K246" s="176"/>
      <c r="L246" s="176"/>
      <c r="M246" s="176"/>
    </row>
    <row r="247" spans="2:13" ht="15.75" customHeight="1" x14ac:dyDescent="0.25">
      <c r="B247" s="176"/>
      <c r="C247" s="176"/>
      <c r="D247" s="176"/>
      <c r="E247" s="176"/>
      <c r="F247" s="176"/>
      <c r="G247" s="176"/>
      <c r="H247" s="176"/>
      <c r="I247" s="176"/>
      <c r="J247" s="176"/>
      <c r="K247" s="176"/>
      <c r="L247" s="176"/>
      <c r="M247" s="176"/>
    </row>
    <row r="248" spans="2:13" ht="15.75" customHeight="1" x14ac:dyDescent="0.25">
      <c r="B248" s="176"/>
      <c r="C248" s="176"/>
      <c r="D248" s="176"/>
      <c r="E248" s="176"/>
      <c r="F248" s="176"/>
      <c r="G248" s="176"/>
      <c r="H248" s="176"/>
      <c r="I248" s="176"/>
      <c r="J248" s="176"/>
      <c r="K248" s="176"/>
      <c r="L248" s="176"/>
      <c r="M248" s="176"/>
    </row>
    <row r="249" spans="2:13" ht="15.75" customHeight="1" x14ac:dyDescent="0.25">
      <c r="B249" s="176"/>
      <c r="C249" s="176"/>
      <c r="D249" s="176"/>
      <c r="E249" s="176"/>
      <c r="F249" s="176"/>
      <c r="G249" s="176"/>
      <c r="H249" s="176"/>
      <c r="I249" s="176"/>
      <c r="J249" s="176"/>
      <c r="K249" s="176"/>
      <c r="L249" s="176"/>
      <c r="M249" s="176"/>
    </row>
    <row r="250" spans="2:13" ht="15.75" customHeight="1" x14ac:dyDescent="0.25">
      <c r="B250" s="176"/>
      <c r="C250" s="176"/>
      <c r="D250" s="176"/>
      <c r="E250" s="176"/>
      <c r="F250" s="176"/>
      <c r="G250" s="176"/>
      <c r="H250" s="176"/>
      <c r="I250" s="176"/>
      <c r="J250" s="176"/>
      <c r="K250" s="176"/>
      <c r="L250" s="176"/>
      <c r="M250" s="176"/>
    </row>
    <row r="251" spans="2:13" ht="15.75" customHeight="1" x14ac:dyDescent="0.25">
      <c r="B251" s="176"/>
      <c r="C251" s="176"/>
      <c r="D251" s="176"/>
      <c r="E251" s="176"/>
      <c r="F251" s="176"/>
      <c r="G251" s="176"/>
      <c r="H251" s="176"/>
      <c r="I251" s="176"/>
      <c r="J251" s="176"/>
      <c r="K251" s="176"/>
      <c r="L251" s="176"/>
      <c r="M251" s="176"/>
    </row>
    <row r="252" spans="2:13" ht="15.75" customHeight="1" x14ac:dyDescent="0.25">
      <c r="B252" s="176"/>
      <c r="C252" s="176"/>
      <c r="D252" s="176"/>
      <c r="E252" s="176"/>
      <c r="F252" s="176"/>
      <c r="G252" s="176"/>
      <c r="H252" s="176"/>
      <c r="I252" s="176"/>
      <c r="J252" s="176"/>
      <c r="K252" s="176"/>
      <c r="L252" s="176"/>
      <c r="M252" s="176"/>
    </row>
    <row r="253" spans="2:13" ht="15.75" customHeight="1" x14ac:dyDescent="0.25">
      <c r="B253" s="176"/>
      <c r="C253" s="176"/>
      <c r="D253" s="176"/>
      <c r="E253" s="176"/>
      <c r="F253" s="176"/>
      <c r="G253" s="176"/>
      <c r="H253" s="176"/>
      <c r="I253" s="176"/>
      <c r="J253" s="176"/>
      <c r="K253" s="176"/>
      <c r="L253" s="176"/>
      <c r="M253" s="176"/>
    </row>
    <row r="254" spans="2:13" ht="15.75" customHeight="1" x14ac:dyDescent="0.25">
      <c r="B254" s="176"/>
      <c r="C254" s="176"/>
      <c r="D254" s="176"/>
      <c r="E254" s="176"/>
      <c r="F254" s="176"/>
      <c r="G254" s="176"/>
      <c r="H254" s="176"/>
      <c r="I254" s="176"/>
      <c r="J254" s="176"/>
      <c r="K254" s="176"/>
      <c r="L254" s="176"/>
      <c r="M254" s="176"/>
    </row>
    <row r="255" spans="2:13" ht="15.75" customHeight="1" x14ac:dyDescent="0.25">
      <c r="B255" s="176"/>
      <c r="C255" s="176"/>
      <c r="D255" s="176"/>
      <c r="E255" s="176"/>
      <c r="F255" s="176"/>
      <c r="G255" s="176"/>
      <c r="H255" s="176"/>
      <c r="I255" s="176"/>
      <c r="J255" s="176"/>
      <c r="K255" s="176"/>
      <c r="L255" s="176"/>
      <c r="M255" s="176"/>
    </row>
    <row r="256" spans="2:13" ht="15.75" customHeight="1" x14ac:dyDescent="0.25">
      <c r="B256" s="176"/>
      <c r="C256" s="176"/>
      <c r="D256" s="176"/>
      <c r="E256" s="176"/>
      <c r="F256" s="176"/>
      <c r="G256" s="176"/>
      <c r="H256" s="176"/>
      <c r="I256" s="176"/>
      <c r="J256" s="176"/>
      <c r="K256" s="176"/>
      <c r="L256" s="176"/>
      <c r="M256" s="176"/>
    </row>
    <row r="257" spans="2:13" ht="15.75" customHeight="1" x14ac:dyDescent="0.25">
      <c r="B257" s="176"/>
      <c r="C257" s="176"/>
      <c r="D257" s="176"/>
      <c r="E257" s="176"/>
      <c r="F257" s="176"/>
      <c r="G257" s="176"/>
      <c r="H257" s="176"/>
      <c r="I257" s="176"/>
      <c r="J257" s="176"/>
      <c r="K257" s="176"/>
      <c r="L257" s="176"/>
      <c r="M257" s="176"/>
    </row>
    <row r="258" spans="2:13" ht="15.75" customHeight="1" x14ac:dyDescent="0.25">
      <c r="B258" s="176"/>
      <c r="C258" s="176"/>
      <c r="D258" s="176"/>
      <c r="E258" s="176"/>
      <c r="F258" s="176"/>
      <c r="G258" s="176"/>
      <c r="H258" s="176"/>
      <c r="I258" s="176"/>
      <c r="J258" s="176"/>
      <c r="K258" s="176"/>
      <c r="L258" s="176"/>
      <c r="M258" s="176"/>
    </row>
    <row r="259" spans="2:13" ht="15.75" customHeight="1" x14ac:dyDescent="0.25">
      <c r="B259" s="176"/>
      <c r="C259" s="176"/>
      <c r="D259" s="176"/>
      <c r="E259" s="176"/>
      <c r="F259" s="176"/>
      <c r="G259" s="176"/>
      <c r="H259" s="176"/>
      <c r="I259" s="176"/>
      <c r="J259" s="176"/>
      <c r="K259" s="176"/>
      <c r="L259" s="176"/>
      <c r="M259" s="176"/>
    </row>
    <row r="260" spans="2:13" ht="15.75" customHeight="1" x14ac:dyDescent="0.25">
      <c r="B260" s="176"/>
      <c r="C260" s="176"/>
      <c r="D260" s="176"/>
      <c r="E260" s="176"/>
      <c r="F260" s="176"/>
      <c r="G260" s="176"/>
      <c r="H260" s="176"/>
      <c r="I260" s="176"/>
      <c r="J260" s="176"/>
      <c r="K260" s="176"/>
      <c r="L260" s="176"/>
      <c r="M260" s="176"/>
    </row>
    <row r="261" spans="2:13" ht="15.75" customHeight="1" x14ac:dyDescent="0.25">
      <c r="B261" s="176"/>
      <c r="C261" s="176"/>
      <c r="D261" s="176"/>
      <c r="E261" s="176"/>
      <c r="F261" s="176"/>
      <c r="G261" s="176"/>
      <c r="H261" s="176"/>
      <c r="I261" s="176"/>
      <c r="J261" s="176"/>
      <c r="K261" s="176"/>
      <c r="L261" s="176"/>
      <c r="M261" s="176"/>
    </row>
    <row r="262" spans="2:13" ht="15.75" customHeight="1" x14ac:dyDescent="0.25">
      <c r="B262" s="176"/>
      <c r="C262" s="176"/>
      <c r="D262" s="176"/>
      <c r="E262" s="176"/>
      <c r="F262" s="176"/>
      <c r="G262" s="176"/>
      <c r="H262" s="176"/>
      <c r="I262" s="176"/>
      <c r="J262" s="176"/>
      <c r="K262" s="176"/>
      <c r="L262" s="176"/>
      <c r="M262" s="176"/>
    </row>
    <row r="263" spans="2:13" ht="15.75" customHeight="1" x14ac:dyDescent="0.25">
      <c r="B263" s="176"/>
      <c r="C263" s="176"/>
      <c r="D263" s="176"/>
      <c r="E263" s="176"/>
      <c r="F263" s="176"/>
      <c r="G263" s="176"/>
      <c r="H263" s="176"/>
      <c r="I263" s="176"/>
      <c r="J263" s="176"/>
      <c r="K263" s="176"/>
      <c r="L263" s="176"/>
      <c r="M263" s="176"/>
    </row>
    <row r="264" spans="2:13" ht="15.75" customHeight="1" x14ac:dyDescent="0.25">
      <c r="B264" s="176"/>
      <c r="C264" s="176"/>
      <c r="D264" s="176"/>
      <c r="E264" s="176"/>
      <c r="F264" s="176"/>
      <c r="G264" s="176"/>
      <c r="H264" s="176"/>
      <c r="I264" s="176"/>
      <c r="J264" s="176"/>
      <c r="K264" s="176"/>
      <c r="L264" s="176"/>
      <c r="M264" s="176"/>
    </row>
    <row r="265" spans="2:13" ht="15.75" customHeight="1" x14ac:dyDescent="0.25">
      <c r="B265" s="176"/>
      <c r="C265" s="176"/>
      <c r="D265" s="176"/>
      <c r="E265" s="176"/>
      <c r="F265" s="176"/>
      <c r="G265" s="176"/>
      <c r="H265" s="176"/>
      <c r="I265" s="176"/>
      <c r="J265" s="176"/>
      <c r="K265" s="176"/>
      <c r="L265" s="176"/>
      <c r="M265" s="176"/>
    </row>
    <row r="266" spans="2:13" ht="15.75" customHeight="1" x14ac:dyDescent="0.25">
      <c r="B266" s="176"/>
      <c r="C266" s="176"/>
      <c r="D266" s="176"/>
      <c r="E266" s="176"/>
      <c r="F266" s="176"/>
      <c r="G266" s="176"/>
      <c r="H266" s="176"/>
      <c r="I266" s="176"/>
      <c r="J266" s="176"/>
      <c r="K266" s="176"/>
      <c r="L266" s="176"/>
      <c r="M266" s="176"/>
    </row>
    <row r="267" spans="2:13" ht="15.75" customHeight="1" x14ac:dyDescent="0.25">
      <c r="B267" s="176"/>
      <c r="C267" s="176"/>
      <c r="D267" s="176"/>
      <c r="E267" s="176"/>
      <c r="F267" s="176"/>
      <c r="G267" s="176"/>
      <c r="H267" s="176"/>
      <c r="I267" s="176"/>
      <c r="J267" s="176"/>
      <c r="K267" s="176"/>
      <c r="L267" s="176"/>
      <c r="M267" s="176"/>
    </row>
    <row r="268" spans="2:13" ht="15.75" customHeight="1" x14ac:dyDescent="0.25">
      <c r="B268" s="176"/>
      <c r="C268" s="176"/>
      <c r="D268" s="176"/>
      <c r="E268" s="176"/>
      <c r="F268" s="176"/>
      <c r="G268" s="176"/>
      <c r="H268" s="176"/>
      <c r="I268" s="176"/>
      <c r="J268" s="176"/>
      <c r="K268" s="176"/>
      <c r="L268" s="176"/>
      <c r="M268" s="176"/>
    </row>
    <row r="269" spans="2:13" ht="15.75" customHeight="1" x14ac:dyDescent="0.25">
      <c r="B269" s="176"/>
      <c r="C269" s="176"/>
      <c r="D269" s="176"/>
      <c r="E269" s="176"/>
      <c r="F269" s="176"/>
      <c r="G269" s="176"/>
      <c r="H269" s="176"/>
      <c r="I269" s="176"/>
      <c r="J269" s="176"/>
      <c r="K269" s="176"/>
      <c r="L269" s="176"/>
      <c r="M269" s="176"/>
    </row>
    <row r="270" spans="2:13" ht="15.75" customHeight="1" x14ac:dyDescent="0.25">
      <c r="B270" s="176"/>
      <c r="C270" s="176"/>
      <c r="D270" s="176"/>
      <c r="E270" s="176"/>
      <c r="F270" s="176"/>
      <c r="G270" s="176"/>
      <c r="H270" s="176"/>
      <c r="I270" s="176"/>
      <c r="J270" s="176"/>
      <c r="K270" s="176"/>
      <c r="L270" s="176"/>
      <c r="M270" s="176"/>
    </row>
    <row r="271" spans="2:13" ht="15.75" customHeight="1" x14ac:dyDescent="0.25">
      <c r="B271" s="176"/>
      <c r="C271" s="176"/>
      <c r="D271" s="176"/>
      <c r="E271" s="176"/>
      <c r="F271" s="176"/>
      <c r="G271" s="176"/>
      <c r="H271" s="176"/>
      <c r="I271" s="176"/>
      <c r="J271" s="176"/>
      <c r="K271" s="176"/>
      <c r="L271" s="176"/>
      <c r="M271" s="176"/>
    </row>
    <row r="272" spans="2:13" ht="15.75" customHeight="1" x14ac:dyDescent="0.25">
      <c r="B272" s="176"/>
      <c r="C272" s="176"/>
      <c r="D272" s="176"/>
      <c r="E272" s="176"/>
      <c r="F272" s="176"/>
      <c r="G272" s="176"/>
      <c r="H272" s="176"/>
      <c r="I272" s="176"/>
      <c r="J272" s="176"/>
      <c r="K272" s="176"/>
      <c r="L272" s="176"/>
      <c r="M272" s="176"/>
    </row>
    <row r="273" spans="2:13" ht="15.75" customHeight="1" x14ac:dyDescent="0.25">
      <c r="B273" s="176"/>
      <c r="C273" s="176"/>
      <c r="D273" s="176"/>
      <c r="E273" s="176"/>
      <c r="F273" s="176"/>
      <c r="G273" s="176"/>
      <c r="H273" s="176"/>
      <c r="I273" s="176"/>
      <c r="J273" s="176"/>
      <c r="K273" s="176"/>
      <c r="L273" s="176"/>
      <c r="M273" s="176"/>
    </row>
    <row r="274" spans="2:13" ht="15.75" customHeight="1" x14ac:dyDescent="0.25">
      <c r="B274" s="176"/>
      <c r="C274" s="176"/>
      <c r="D274" s="176"/>
      <c r="E274" s="176"/>
      <c r="F274" s="176"/>
      <c r="G274" s="176"/>
      <c r="H274" s="176"/>
      <c r="I274" s="176"/>
      <c r="J274" s="176"/>
      <c r="K274" s="176"/>
      <c r="L274" s="176"/>
      <c r="M274" s="176"/>
    </row>
    <row r="275" spans="2:13" ht="15.75" customHeight="1" x14ac:dyDescent="0.25">
      <c r="B275" s="176"/>
      <c r="C275" s="176"/>
      <c r="D275" s="176"/>
      <c r="E275" s="176"/>
      <c r="F275" s="176"/>
      <c r="G275" s="176"/>
      <c r="H275" s="176"/>
      <c r="I275" s="176"/>
      <c r="J275" s="176"/>
      <c r="K275" s="176"/>
      <c r="L275" s="176"/>
      <c r="M275" s="176"/>
    </row>
    <row r="276" spans="2:13" ht="15.75" customHeight="1" x14ac:dyDescent="0.25">
      <c r="B276" s="176"/>
      <c r="C276" s="176"/>
      <c r="D276" s="176"/>
      <c r="E276" s="176"/>
      <c r="F276" s="176"/>
      <c r="G276" s="176"/>
      <c r="H276" s="176"/>
      <c r="I276" s="176"/>
      <c r="J276" s="176"/>
      <c r="K276" s="176"/>
      <c r="L276" s="176"/>
      <c r="M276" s="176"/>
    </row>
    <row r="277" spans="2:13" ht="15.75" customHeight="1" x14ac:dyDescent="0.25">
      <c r="B277" s="176"/>
      <c r="C277" s="176"/>
      <c r="D277" s="176"/>
      <c r="E277" s="176"/>
      <c r="F277" s="176"/>
      <c r="G277" s="176"/>
      <c r="H277" s="176"/>
      <c r="I277" s="176"/>
      <c r="J277" s="176"/>
      <c r="K277" s="176"/>
      <c r="L277" s="176"/>
      <c r="M277" s="176"/>
    </row>
    <row r="278" spans="2:13" ht="15.75" customHeight="1" x14ac:dyDescent="0.25">
      <c r="B278" s="176"/>
      <c r="C278" s="176"/>
      <c r="D278" s="176"/>
      <c r="E278" s="176"/>
      <c r="F278" s="176"/>
      <c r="G278" s="176"/>
      <c r="H278" s="176"/>
      <c r="I278" s="176"/>
      <c r="J278" s="176"/>
      <c r="K278" s="176"/>
      <c r="L278" s="176"/>
      <c r="M278" s="176"/>
    </row>
    <row r="279" spans="2:13" ht="15.75" customHeight="1" x14ac:dyDescent="0.25">
      <c r="B279" s="176"/>
      <c r="C279" s="176"/>
      <c r="D279" s="176"/>
      <c r="E279" s="176"/>
      <c r="F279" s="176"/>
      <c r="G279" s="176"/>
      <c r="H279" s="176"/>
      <c r="I279" s="176"/>
      <c r="J279" s="176"/>
      <c r="K279" s="176"/>
      <c r="L279" s="176"/>
      <c r="M279" s="176"/>
    </row>
    <row r="280" spans="2:13" ht="15.75" customHeight="1" x14ac:dyDescent="0.25">
      <c r="B280" s="176"/>
      <c r="C280" s="176"/>
      <c r="D280" s="176"/>
      <c r="E280" s="176"/>
      <c r="F280" s="176"/>
      <c r="G280" s="176"/>
      <c r="H280" s="176"/>
      <c r="I280" s="176"/>
      <c r="J280" s="176"/>
      <c r="K280" s="176"/>
      <c r="L280" s="176"/>
      <c r="M280" s="176"/>
    </row>
    <row r="281" spans="2:13" ht="15.75" customHeight="1" x14ac:dyDescent="0.25">
      <c r="B281" s="176"/>
      <c r="C281" s="176"/>
      <c r="D281" s="176"/>
      <c r="E281" s="176"/>
      <c r="F281" s="176"/>
      <c r="G281" s="176"/>
      <c r="H281" s="176"/>
      <c r="I281" s="176"/>
      <c r="J281" s="176"/>
      <c r="K281" s="176"/>
      <c r="L281" s="176"/>
      <c r="M281" s="176"/>
    </row>
    <row r="282" spans="2:13" ht="15.75" customHeight="1" x14ac:dyDescent="0.25">
      <c r="B282" s="176"/>
      <c r="C282" s="176"/>
      <c r="D282" s="176"/>
      <c r="E282" s="176"/>
      <c r="F282" s="176"/>
      <c r="G282" s="176"/>
      <c r="H282" s="176"/>
      <c r="I282" s="176"/>
      <c r="J282" s="176"/>
      <c r="K282" s="176"/>
      <c r="L282" s="176"/>
      <c r="M282" s="176"/>
    </row>
    <row r="283" spans="2:13" ht="15.75" customHeight="1" x14ac:dyDescent="0.25">
      <c r="B283" s="176"/>
      <c r="C283" s="176"/>
      <c r="D283" s="176"/>
      <c r="E283" s="176"/>
      <c r="F283" s="176"/>
      <c r="G283" s="176"/>
      <c r="H283" s="176"/>
      <c r="I283" s="176"/>
      <c r="J283" s="176"/>
      <c r="K283" s="176"/>
      <c r="L283" s="176"/>
      <c r="M283" s="176"/>
    </row>
    <row r="284" spans="2:13" ht="15.75" customHeight="1" x14ac:dyDescent="0.25">
      <c r="B284" s="176"/>
      <c r="C284" s="176"/>
      <c r="D284" s="176"/>
      <c r="E284" s="176"/>
      <c r="F284" s="176"/>
      <c r="G284" s="176"/>
      <c r="H284" s="176"/>
      <c r="I284" s="176"/>
      <c r="J284" s="176"/>
      <c r="K284" s="176"/>
      <c r="L284" s="176"/>
      <c r="M284" s="176"/>
    </row>
    <row r="285" spans="2:13" ht="15.75" customHeight="1" x14ac:dyDescent="0.25">
      <c r="B285" s="176"/>
      <c r="C285" s="176"/>
      <c r="D285" s="176"/>
      <c r="E285" s="176"/>
      <c r="F285" s="176"/>
      <c r="G285" s="176"/>
      <c r="H285" s="176"/>
      <c r="I285" s="176"/>
      <c r="J285" s="176"/>
      <c r="K285" s="176"/>
      <c r="L285" s="176"/>
      <c r="M285" s="176"/>
    </row>
    <row r="286" spans="2:13" ht="15.75" customHeight="1" x14ac:dyDescent="0.25">
      <c r="B286" s="176"/>
      <c r="C286" s="176"/>
      <c r="D286" s="176"/>
      <c r="E286" s="176"/>
      <c r="F286" s="176"/>
      <c r="G286" s="176"/>
      <c r="H286" s="176"/>
      <c r="I286" s="176"/>
      <c r="J286" s="176"/>
      <c r="K286" s="176"/>
      <c r="L286" s="176"/>
      <c r="M286" s="176"/>
    </row>
    <row r="287" spans="2:13" ht="15.75" customHeight="1" x14ac:dyDescent="0.25">
      <c r="B287" s="176"/>
      <c r="C287" s="176"/>
      <c r="D287" s="176"/>
      <c r="E287" s="176"/>
      <c r="F287" s="176"/>
      <c r="G287" s="176"/>
      <c r="H287" s="176"/>
      <c r="I287" s="176"/>
      <c r="J287" s="176"/>
      <c r="K287" s="176"/>
      <c r="L287" s="176"/>
      <c r="M287" s="176"/>
    </row>
    <row r="288" spans="2:13" ht="15.75" customHeight="1" x14ac:dyDescent="0.25">
      <c r="B288" s="176"/>
      <c r="C288" s="176"/>
      <c r="D288" s="176"/>
      <c r="E288" s="176"/>
      <c r="F288" s="176"/>
      <c r="G288" s="176"/>
      <c r="H288" s="176"/>
      <c r="I288" s="176"/>
      <c r="J288" s="176"/>
      <c r="K288" s="176"/>
      <c r="L288" s="176"/>
      <c r="M288" s="176"/>
    </row>
    <row r="289" spans="2:13" ht="15.75" customHeight="1" x14ac:dyDescent="0.25">
      <c r="B289" s="176"/>
      <c r="C289" s="176"/>
      <c r="D289" s="176"/>
      <c r="E289" s="176"/>
      <c r="F289" s="176"/>
      <c r="G289" s="176"/>
      <c r="H289" s="176"/>
      <c r="I289" s="176"/>
      <c r="J289" s="176"/>
      <c r="K289" s="176"/>
      <c r="L289" s="176"/>
      <c r="M289" s="176"/>
    </row>
    <row r="290" spans="2:13" ht="15.75" customHeight="1" x14ac:dyDescent="0.25">
      <c r="B290" s="176"/>
      <c r="C290" s="176"/>
      <c r="D290" s="176"/>
      <c r="E290" s="176"/>
      <c r="F290" s="176"/>
      <c r="G290" s="176"/>
      <c r="H290" s="176"/>
      <c r="I290" s="176"/>
      <c r="J290" s="176"/>
      <c r="K290" s="176"/>
      <c r="L290" s="176"/>
      <c r="M290" s="176"/>
    </row>
    <row r="291" spans="2:13" ht="15.75" customHeight="1" x14ac:dyDescent="0.25">
      <c r="B291" s="176"/>
      <c r="C291" s="176"/>
      <c r="D291" s="176"/>
      <c r="E291" s="176"/>
      <c r="F291" s="176"/>
      <c r="G291" s="176"/>
      <c r="H291" s="176"/>
      <c r="I291" s="176"/>
      <c r="J291" s="176"/>
      <c r="K291" s="176"/>
      <c r="L291" s="176"/>
      <c r="M291" s="176"/>
    </row>
    <row r="292" spans="2:13" ht="15.75" customHeight="1" x14ac:dyDescent="0.25">
      <c r="B292" s="176"/>
      <c r="C292" s="176"/>
      <c r="D292" s="176"/>
      <c r="E292" s="176"/>
      <c r="F292" s="176"/>
      <c r="G292" s="176"/>
      <c r="H292" s="176"/>
      <c r="I292" s="176"/>
      <c r="J292" s="176"/>
      <c r="K292" s="176"/>
      <c r="L292" s="176"/>
      <c r="M292" s="176"/>
    </row>
    <row r="293" spans="2:13" ht="15.75" customHeight="1" x14ac:dyDescent="0.25">
      <c r="B293" s="176"/>
      <c r="C293" s="176"/>
      <c r="D293" s="176"/>
      <c r="E293" s="176"/>
      <c r="F293" s="176"/>
      <c r="G293" s="176"/>
      <c r="H293" s="176"/>
      <c r="I293" s="176"/>
      <c r="J293" s="176"/>
      <c r="K293" s="176"/>
      <c r="L293" s="176"/>
      <c r="M293" s="176"/>
    </row>
    <row r="294" spans="2:13" ht="15.75" customHeight="1" x14ac:dyDescent="0.25">
      <c r="B294" s="176"/>
      <c r="C294" s="176"/>
      <c r="D294" s="176"/>
      <c r="E294" s="176"/>
      <c r="F294" s="176"/>
      <c r="G294" s="176"/>
      <c r="H294" s="176"/>
      <c r="I294" s="176"/>
      <c r="J294" s="176"/>
      <c r="K294" s="176"/>
      <c r="L294" s="176"/>
      <c r="M294" s="176"/>
    </row>
    <row r="295" spans="2:13" ht="15.75" customHeight="1" x14ac:dyDescent="0.25">
      <c r="B295" s="176"/>
      <c r="C295" s="176"/>
      <c r="D295" s="176"/>
      <c r="E295" s="176"/>
      <c r="F295" s="176"/>
      <c r="G295" s="176"/>
      <c r="H295" s="176"/>
      <c r="I295" s="176"/>
      <c r="J295" s="176"/>
      <c r="K295" s="176"/>
      <c r="L295" s="176"/>
      <c r="M295" s="176"/>
    </row>
    <row r="296" spans="2:13" ht="15.75" customHeight="1" x14ac:dyDescent="0.25">
      <c r="B296" s="176"/>
      <c r="C296" s="176"/>
      <c r="D296" s="176"/>
      <c r="E296" s="176"/>
      <c r="F296" s="176"/>
      <c r="G296" s="176"/>
      <c r="H296" s="176"/>
      <c r="I296" s="176"/>
      <c r="J296" s="176"/>
      <c r="K296" s="176"/>
      <c r="L296" s="176"/>
      <c r="M296" s="176"/>
    </row>
    <row r="297" spans="2:13" ht="15.75" customHeight="1" x14ac:dyDescent="0.25">
      <c r="B297" s="176"/>
      <c r="C297" s="176"/>
      <c r="D297" s="176"/>
      <c r="E297" s="176"/>
      <c r="F297" s="176"/>
      <c r="G297" s="176"/>
      <c r="H297" s="176"/>
      <c r="I297" s="176"/>
      <c r="J297" s="176"/>
      <c r="K297" s="176"/>
      <c r="L297" s="176"/>
      <c r="M297" s="176"/>
    </row>
    <row r="298" spans="2:13" ht="15.75" customHeight="1" x14ac:dyDescent="0.25">
      <c r="B298" s="176"/>
      <c r="C298" s="176"/>
      <c r="D298" s="176"/>
      <c r="E298" s="176"/>
      <c r="F298" s="176"/>
      <c r="G298" s="176"/>
      <c r="H298" s="176"/>
      <c r="I298" s="176"/>
      <c r="J298" s="176"/>
      <c r="K298" s="176"/>
      <c r="L298" s="176"/>
      <c r="M298" s="176"/>
    </row>
    <row r="299" spans="2:13" ht="15.75" customHeight="1" x14ac:dyDescent="0.25">
      <c r="B299" s="176"/>
      <c r="C299" s="176"/>
      <c r="D299" s="176"/>
      <c r="E299" s="176"/>
      <c r="F299" s="176"/>
      <c r="G299" s="176"/>
      <c r="H299" s="176"/>
      <c r="I299" s="176"/>
      <c r="J299" s="176"/>
      <c r="K299" s="176"/>
      <c r="L299" s="176"/>
      <c r="M299" s="176"/>
    </row>
    <row r="300" spans="2:13" ht="15.75" customHeight="1" x14ac:dyDescent="0.25">
      <c r="B300" s="176"/>
      <c r="C300" s="176"/>
      <c r="D300" s="176"/>
      <c r="E300" s="176"/>
      <c r="F300" s="176"/>
      <c r="G300" s="176"/>
      <c r="H300" s="176"/>
      <c r="I300" s="176"/>
      <c r="J300" s="176"/>
      <c r="K300" s="176"/>
      <c r="L300" s="176"/>
      <c r="M300" s="176"/>
    </row>
    <row r="301" spans="2:13" ht="15.75" customHeight="1" x14ac:dyDescent="0.25">
      <c r="B301" s="176"/>
      <c r="C301" s="176"/>
      <c r="D301" s="176"/>
      <c r="E301" s="176"/>
      <c r="F301" s="176"/>
      <c r="G301" s="176"/>
      <c r="H301" s="176"/>
      <c r="I301" s="176"/>
      <c r="J301" s="176"/>
      <c r="K301" s="176"/>
      <c r="L301" s="176"/>
      <c r="M301" s="176"/>
    </row>
    <row r="302" spans="2:13" ht="15.75" customHeight="1" x14ac:dyDescent="0.25">
      <c r="B302" s="176"/>
      <c r="C302" s="176"/>
      <c r="D302" s="176"/>
      <c r="E302" s="176"/>
      <c r="F302" s="176"/>
      <c r="G302" s="176"/>
      <c r="H302" s="176"/>
      <c r="I302" s="176"/>
      <c r="J302" s="176"/>
      <c r="K302" s="176"/>
      <c r="L302" s="176"/>
      <c r="M302" s="176"/>
    </row>
    <row r="303" spans="2:13" ht="15.75" customHeight="1" x14ac:dyDescent="0.25">
      <c r="B303" s="176"/>
      <c r="C303" s="176"/>
      <c r="D303" s="176"/>
      <c r="E303" s="176"/>
      <c r="F303" s="176"/>
      <c r="G303" s="176"/>
      <c r="H303" s="176"/>
      <c r="I303" s="176"/>
      <c r="J303" s="176"/>
      <c r="K303" s="176"/>
      <c r="L303" s="176"/>
      <c r="M303" s="176"/>
    </row>
    <row r="304" spans="2:13" ht="15.75" customHeight="1" x14ac:dyDescent="0.25">
      <c r="B304" s="176"/>
      <c r="C304" s="176"/>
      <c r="D304" s="176"/>
      <c r="E304" s="176"/>
      <c r="F304" s="176"/>
      <c r="G304" s="176"/>
      <c r="H304" s="176"/>
      <c r="I304" s="176"/>
      <c r="J304" s="176"/>
      <c r="K304" s="176"/>
      <c r="L304" s="176"/>
      <c r="M304" s="176"/>
    </row>
    <row r="305" spans="2:13" ht="15.75" customHeight="1" x14ac:dyDescent="0.25">
      <c r="B305" s="176"/>
      <c r="C305" s="176"/>
      <c r="D305" s="176"/>
      <c r="E305" s="176"/>
      <c r="F305" s="176"/>
      <c r="G305" s="176"/>
      <c r="H305" s="176"/>
      <c r="I305" s="176"/>
      <c r="J305" s="176"/>
      <c r="K305" s="176"/>
      <c r="L305" s="176"/>
      <c r="M305" s="176"/>
    </row>
    <row r="306" spans="2:13" ht="15.75" customHeight="1" x14ac:dyDescent="0.25">
      <c r="B306" s="176"/>
      <c r="C306" s="176"/>
      <c r="D306" s="176"/>
      <c r="E306" s="176"/>
      <c r="F306" s="176"/>
      <c r="G306" s="176"/>
      <c r="H306" s="176"/>
      <c r="I306" s="176"/>
      <c r="J306" s="176"/>
      <c r="K306" s="176"/>
      <c r="L306" s="176"/>
      <c r="M306" s="176"/>
    </row>
    <row r="307" spans="2:13" ht="15.75" customHeight="1" x14ac:dyDescent="0.25">
      <c r="B307" s="176"/>
      <c r="C307" s="176"/>
      <c r="D307" s="176"/>
      <c r="E307" s="176"/>
      <c r="F307" s="176"/>
      <c r="G307" s="176"/>
      <c r="H307" s="176"/>
      <c r="I307" s="176"/>
      <c r="J307" s="176"/>
      <c r="K307" s="176"/>
      <c r="L307" s="176"/>
      <c r="M307" s="176"/>
    </row>
    <row r="308" spans="2:13" ht="15.75" customHeight="1" x14ac:dyDescent="0.25">
      <c r="B308" s="176"/>
      <c r="C308" s="176"/>
      <c r="D308" s="176"/>
      <c r="E308" s="176"/>
      <c r="F308" s="176"/>
      <c r="G308" s="176"/>
      <c r="H308" s="176"/>
      <c r="I308" s="176"/>
      <c r="J308" s="176"/>
      <c r="K308" s="176"/>
      <c r="L308" s="176"/>
      <c r="M308" s="176"/>
    </row>
    <row r="309" spans="2:13" ht="15.75" customHeight="1" x14ac:dyDescent="0.25">
      <c r="B309" s="176"/>
      <c r="C309" s="176"/>
      <c r="D309" s="176"/>
      <c r="E309" s="176"/>
      <c r="F309" s="176"/>
      <c r="G309" s="176"/>
      <c r="H309" s="176"/>
      <c r="I309" s="176"/>
      <c r="J309" s="176"/>
      <c r="K309" s="176"/>
      <c r="L309" s="176"/>
      <c r="M309" s="176"/>
    </row>
    <row r="310" spans="2:13" ht="15.75" customHeight="1" x14ac:dyDescent="0.25">
      <c r="B310" s="176"/>
      <c r="C310" s="176"/>
      <c r="D310" s="176"/>
      <c r="E310" s="176"/>
      <c r="F310" s="176"/>
      <c r="G310" s="176"/>
      <c r="H310" s="176"/>
      <c r="I310" s="176"/>
      <c r="J310" s="176"/>
      <c r="K310" s="176"/>
      <c r="L310" s="176"/>
      <c r="M310" s="176"/>
    </row>
    <row r="311" spans="2:13" ht="15.75" customHeight="1" x14ac:dyDescent="0.25">
      <c r="B311" s="176"/>
      <c r="C311" s="176"/>
      <c r="D311" s="176"/>
      <c r="E311" s="176"/>
      <c r="F311" s="176"/>
      <c r="G311" s="176"/>
      <c r="H311" s="176"/>
      <c r="I311" s="176"/>
      <c r="J311" s="176"/>
      <c r="K311" s="176"/>
      <c r="L311" s="176"/>
      <c r="M311" s="176"/>
    </row>
    <row r="312" spans="2:13" ht="15.75" customHeight="1" x14ac:dyDescent="0.25">
      <c r="B312" s="176"/>
      <c r="C312" s="176"/>
      <c r="D312" s="176"/>
      <c r="E312" s="176"/>
      <c r="F312" s="176"/>
      <c r="G312" s="176"/>
      <c r="H312" s="176"/>
      <c r="I312" s="176"/>
      <c r="J312" s="176"/>
      <c r="K312" s="176"/>
      <c r="L312" s="176"/>
      <c r="M312" s="176"/>
    </row>
    <row r="313" spans="2:13" ht="15.75" customHeight="1" x14ac:dyDescent="0.25">
      <c r="B313" s="176"/>
      <c r="C313" s="176"/>
      <c r="D313" s="176"/>
      <c r="E313" s="176"/>
      <c r="F313" s="176"/>
      <c r="G313" s="176"/>
      <c r="H313" s="176"/>
      <c r="I313" s="176"/>
      <c r="J313" s="176"/>
      <c r="K313" s="176"/>
      <c r="L313" s="176"/>
      <c r="M313" s="176"/>
    </row>
    <row r="314" spans="2:13" ht="15.75" customHeight="1" x14ac:dyDescent="0.25">
      <c r="B314" s="176"/>
      <c r="C314" s="176"/>
      <c r="D314" s="176"/>
      <c r="E314" s="176"/>
      <c r="F314" s="176"/>
      <c r="G314" s="176"/>
      <c r="H314" s="176"/>
      <c r="I314" s="176"/>
      <c r="J314" s="176"/>
      <c r="K314" s="176"/>
      <c r="L314" s="176"/>
      <c r="M314" s="176"/>
    </row>
    <row r="315" spans="2:13" ht="15.75" customHeight="1" x14ac:dyDescent="0.25">
      <c r="B315" s="176"/>
      <c r="C315" s="176"/>
      <c r="D315" s="176"/>
      <c r="E315" s="176"/>
      <c r="F315" s="176"/>
      <c r="G315" s="176"/>
      <c r="H315" s="176"/>
      <c r="I315" s="176"/>
      <c r="J315" s="176"/>
      <c r="K315" s="176"/>
      <c r="L315" s="176"/>
      <c r="M315" s="176"/>
    </row>
    <row r="316" spans="2:13" ht="15.75" customHeight="1" x14ac:dyDescent="0.25">
      <c r="B316" s="176"/>
      <c r="C316" s="176"/>
      <c r="D316" s="176"/>
      <c r="E316" s="176"/>
      <c r="F316" s="176"/>
      <c r="G316" s="176"/>
      <c r="H316" s="176"/>
      <c r="I316" s="176"/>
      <c r="J316" s="176"/>
      <c r="K316" s="176"/>
      <c r="L316" s="176"/>
      <c r="M316" s="176"/>
    </row>
    <row r="317" spans="2:13" ht="15.75" customHeight="1" x14ac:dyDescent="0.25">
      <c r="B317" s="176"/>
      <c r="C317" s="176"/>
      <c r="D317" s="176"/>
      <c r="E317" s="176"/>
      <c r="F317" s="176"/>
      <c r="G317" s="176"/>
      <c r="H317" s="176"/>
      <c r="I317" s="176"/>
      <c r="J317" s="176"/>
      <c r="K317" s="176"/>
      <c r="L317" s="176"/>
      <c r="M317" s="176"/>
    </row>
    <row r="318" spans="2:13" ht="15.75" customHeight="1" x14ac:dyDescent="0.25">
      <c r="B318" s="176"/>
      <c r="C318" s="176"/>
      <c r="D318" s="176"/>
      <c r="E318" s="176"/>
      <c r="F318" s="176"/>
      <c r="G318" s="176"/>
      <c r="H318" s="176"/>
      <c r="I318" s="176"/>
      <c r="J318" s="176"/>
      <c r="K318" s="176"/>
      <c r="L318" s="176"/>
      <c r="M318" s="176"/>
    </row>
    <row r="319" spans="2:13" ht="15.75" customHeight="1" x14ac:dyDescent="0.25">
      <c r="B319" s="176"/>
      <c r="C319" s="176"/>
      <c r="D319" s="176"/>
      <c r="E319" s="176"/>
      <c r="F319" s="176"/>
      <c r="G319" s="176"/>
      <c r="H319" s="176"/>
      <c r="I319" s="176"/>
      <c r="J319" s="176"/>
      <c r="K319" s="176"/>
      <c r="L319" s="176"/>
      <c r="M319" s="176"/>
    </row>
    <row r="320" spans="2:13" ht="15.75" customHeight="1" x14ac:dyDescent="0.25">
      <c r="B320" s="176"/>
      <c r="C320" s="176"/>
      <c r="D320" s="176"/>
      <c r="E320" s="176"/>
      <c r="F320" s="176"/>
      <c r="G320" s="176"/>
      <c r="H320" s="176"/>
      <c r="I320" s="176"/>
      <c r="J320" s="176"/>
      <c r="K320" s="176"/>
      <c r="L320" s="176"/>
      <c r="M320" s="176"/>
    </row>
    <row r="321" spans="2:13" ht="15.75" customHeight="1" x14ac:dyDescent="0.25">
      <c r="B321" s="176"/>
      <c r="C321" s="176"/>
      <c r="D321" s="176"/>
      <c r="E321" s="176"/>
      <c r="F321" s="176"/>
      <c r="G321" s="176"/>
      <c r="H321" s="176"/>
      <c r="I321" s="176"/>
      <c r="J321" s="176"/>
      <c r="K321" s="176"/>
      <c r="L321" s="176"/>
      <c r="M321" s="176"/>
    </row>
    <row r="322" spans="2:13" ht="15.75" customHeight="1" x14ac:dyDescent="0.25">
      <c r="B322" s="176"/>
      <c r="C322" s="176"/>
      <c r="D322" s="176"/>
      <c r="E322" s="176"/>
      <c r="F322" s="176"/>
      <c r="G322" s="176"/>
      <c r="H322" s="176"/>
      <c r="I322" s="176"/>
      <c r="J322" s="176"/>
      <c r="K322" s="176"/>
      <c r="L322" s="176"/>
      <c r="M322" s="176"/>
    </row>
    <row r="323" spans="2:13" ht="15.75" customHeight="1" x14ac:dyDescent="0.25">
      <c r="B323" s="176"/>
      <c r="C323" s="176"/>
      <c r="D323" s="176"/>
      <c r="E323" s="176"/>
      <c r="F323" s="176"/>
      <c r="G323" s="176"/>
      <c r="H323" s="176"/>
      <c r="I323" s="176"/>
      <c r="J323" s="176"/>
      <c r="K323" s="176"/>
      <c r="L323" s="176"/>
      <c r="M323" s="176"/>
    </row>
    <row r="324" spans="2:13" ht="15.75" customHeight="1" x14ac:dyDescent="0.25">
      <c r="B324" s="176"/>
      <c r="C324" s="176"/>
      <c r="D324" s="176"/>
      <c r="E324" s="176"/>
      <c r="F324" s="176"/>
      <c r="G324" s="176"/>
      <c r="H324" s="176"/>
      <c r="I324" s="176"/>
      <c r="J324" s="176"/>
      <c r="K324" s="176"/>
      <c r="L324" s="176"/>
      <c r="M324" s="176"/>
    </row>
    <row r="325" spans="2:13" ht="15.75" customHeight="1" x14ac:dyDescent="0.25">
      <c r="B325" s="176"/>
      <c r="C325" s="176"/>
      <c r="D325" s="176"/>
      <c r="E325" s="176"/>
      <c r="F325" s="176"/>
      <c r="G325" s="176"/>
      <c r="H325" s="176"/>
      <c r="I325" s="176"/>
      <c r="J325" s="176"/>
      <c r="K325" s="176"/>
      <c r="L325" s="176"/>
      <c r="M325" s="176"/>
    </row>
    <row r="326" spans="2:13" ht="15.75" customHeight="1" x14ac:dyDescent="0.25">
      <c r="B326" s="176"/>
      <c r="C326" s="176"/>
      <c r="D326" s="176"/>
      <c r="E326" s="176"/>
      <c r="F326" s="176"/>
      <c r="G326" s="176"/>
      <c r="H326" s="176"/>
      <c r="I326" s="176"/>
      <c r="J326" s="176"/>
      <c r="K326" s="176"/>
      <c r="L326" s="176"/>
      <c r="M326" s="176"/>
    </row>
    <row r="327" spans="2:13" ht="15.75" customHeight="1" x14ac:dyDescent="0.25">
      <c r="B327" s="176"/>
      <c r="C327" s="176"/>
      <c r="D327" s="176"/>
      <c r="E327" s="176"/>
      <c r="F327" s="176"/>
      <c r="G327" s="176"/>
      <c r="H327" s="176"/>
      <c r="I327" s="176"/>
      <c r="J327" s="176"/>
      <c r="K327" s="176"/>
      <c r="L327" s="176"/>
      <c r="M327" s="176"/>
    </row>
    <row r="328" spans="2:13" ht="15.75" customHeight="1" x14ac:dyDescent="0.25">
      <c r="B328" s="176"/>
      <c r="C328" s="176"/>
      <c r="D328" s="176"/>
      <c r="E328" s="176"/>
      <c r="F328" s="176"/>
      <c r="G328" s="176"/>
      <c r="H328" s="176"/>
      <c r="I328" s="176"/>
      <c r="J328" s="176"/>
      <c r="K328" s="176"/>
      <c r="L328" s="176"/>
      <c r="M328" s="176"/>
    </row>
    <row r="329" spans="2:13" ht="15.75" customHeight="1" x14ac:dyDescent="0.25">
      <c r="B329" s="176"/>
      <c r="C329" s="176"/>
      <c r="D329" s="176"/>
      <c r="E329" s="176"/>
      <c r="F329" s="176"/>
      <c r="G329" s="176"/>
      <c r="H329" s="176"/>
      <c r="I329" s="176"/>
      <c r="J329" s="176"/>
      <c r="K329" s="176"/>
      <c r="L329" s="176"/>
      <c r="M329" s="176"/>
    </row>
    <row r="330" spans="2:13" ht="15.75" customHeight="1" x14ac:dyDescent="0.25">
      <c r="B330" s="176"/>
      <c r="C330" s="176"/>
      <c r="D330" s="176"/>
      <c r="E330" s="176"/>
      <c r="F330" s="176"/>
      <c r="G330" s="176"/>
      <c r="H330" s="176"/>
      <c r="I330" s="176"/>
      <c r="J330" s="176"/>
      <c r="K330" s="176"/>
      <c r="L330" s="176"/>
      <c r="M330" s="176"/>
    </row>
    <row r="331" spans="2:13" ht="15.75" customHeight="1" x14ac:dyDescent="0.25">
      <c r="B331" s="176"/>
      <c r="C331" s="176"/>
      <c r="D331" s="176"/>
      <c r="E331" s="176"/>
      <c r="F331" s="176"/>
      <c r="G331" s="176"/>
      <c r="H331" s="176"/>
      <c r="I331" s="176"/>
      <c r="J331" s="176"/>
      <c r="K331" s="176"/>
      <c r="L331" s="176"/>
      <c r="M331" s="176"/>
    </row>
    <row r="332" spans="2:13" ht="15.75" customHeight="1" x14ac:dyDescent="0.25">
      <c r="B332" s="176"/>
      <c r="C332" s="176"/>
      <c r="D332" s="176"/>
      <c r="E332" s="176"/>
      <c r="F332" s="176"/>
      <c r="G332" s="176"/>
      <c r="H332" s="176"/>
      <c r="I332" s="176"/>
      <c r="J332" s="176"/>
      <c r="K332" s="176"/>
      <c r="L332" s="176"/>
      <c r="M332" s="176"/>
    </row>
    <row r="333" spans="2:13" ht="15.75" customHeight="1" x14ac:dyDescent="0.25">
      <c r="B333" s="176"/>
      <c r="C333" s="176"/>
      <c r="D333" s="176"/>
      <c r="E333" s="176"/>
      <c r="F333" s="176"/>
      <c r="G333" s="176"/>
      <c r="H333" s="176"/>
      <c r="I333" s="176"/>
      <c r="J333" s="176"/>
      <c r="K333" s="176"/>
      <c r="L333" s="176"/>
      <c r="M333" s="176"/>
    </row>
    <row r="334" spans="2:13" ht="15.75" customHeight="1" x14ac:dyDescent="0.25">
      <c r="B334" s="176"/>
      <c r="C334" s="176"/>
      <c r="D334" s="176"/>
      <c r="E334" s="176"/>
      <c r="F334" s="176"/>
      <c r="G334" s="176"/>
      <c r="H334" s="176"/>
      <c r="I334" s="176"/>
      <c r="J334" s="176"/>
      <c r="K334" s="176"/>
      <c r="L334" s="176"/>
      <c r="M334" s="176"/>
    </row>
    <row r="335" spans="2:13" ht="15.75" customHeight="1" x14ac:dyDescent="0.25">
      <c r="B335" s="176"/>
      <c r="C335" s="176"/>
      <c r="D335" s="176"/>
      <c r="E335" s="176"/>
      <c r="F335" s="176"/>
      <c r="G335" s="176"/>
      <c r="H335" s="176"/>
      <c r="I335" s="176"/>
      <c r="J335" s="176"/>
      <c r="K335" s="176"/>
      <c r="L335" s="176"/>
      <c r="M335" s="176"/>
    </row>
    <row r="336" spans="2:13" ht="15.75" customHeight="1" x14ac:dyDescent="0.25">
      <c r="B336" s="176"/>
      <c r="C336" s="176"/>
      <c r="D336" s="176"/>
      <c r="E336" s="176"/>
      <c r="F336" s="176"/>
      <c r="G336" s="176"/>
      <c r="H336" s="176"/>
      <c r="I336" s="176"/>
      <c r="J336" s="176"/>
      <c r="K336" s="176"/>
      <c r="L336" s="176"/>
      <c r="M336" s="176"/>
    </row>
    <row r="337" spans="2:13" ht="15.75" customHeight="1" x14ac:dyDescent="0.25">
      <c r="B337" s="176"/>
      <c r="C337" s="176"/>
      <c r="D337" s="176"/>
      <c r="E337" s="176"/>
      <c r="F337" s="176"/>
      <c r="G337" s="176"/>
      <c r="H337" s="176"/>
      <c r="I337" s="176"/>
      <c r="J337" s="176"/>
      <c r="K337" s="176"/>
      <c r="L337" s="176"/>
      <c r="M337" s="176"/>
    </row>
    <row r="338" spans="2:13" ht="15.75" customHeight="1" x14ac:dyDescent="0.25">
      <c r="B338" s="176"/>
      <c r="C338" s="176"/>
      <c r="D338" s="176"/>
      <c r="E338" s="176"/>
      <c r="F338" s="176"/>
      <c r="G338" s="176"/>
      <c r="H338" s="176"/>
      <c r="I338" s="176"/>
      <c r="J338" s="176"/>
      <c r="K338" s="176"/>
      <c r="L338" s="176"/>
      <c r="M338" s="176"/>
    </row>
    <row r="339" spans="2:13" ht="15.75" customHeight="1" x14ac:dyDescent="0.25">
      <c r="B339" s="176"/>
      <c r="C339" s="176"/>
      <c r="D339" s="176"/>
      <c r="E339" s="176"/>
      <c r="F339" s="176"/>
      <c r="G339" s="176"/>
      <c r="H339" s="176"/>
      <c r="I339" s="176"/>
      <c r="J339" s="176"/>
      <c r="K339" s="176"/>
      <c r="L339" s="176"/>
      <c r="M339" s="176"/>
    </row>
    <row r="340" spans="2:13" ht="15.75" customHeight="1" x14ac:dyDescent="0.25">
      <c r="B340" s="176"/>
      <c r="C340" s="176"/>
      <c r="D340" s="176"/>
      <c r="E340" s="176"/>
      <c r="F340" s="176"/>
      <c r="G340" s="176"/>
      <c r="H340" s="176"/>
      <c r="I340" s="176"/>
      <c r="J340" s="176"/>
      <c r="K340" s="176"/>
      <c r="L340" s="176"/>
      <c r="M340" s="176"/>
    </row>
    <row r="341" spans="2:13" ht="15.75" customHeight="1" x14ac:dyDescent="0.25">
      <c r="B341" s="176"/>
      <c r="C341" s="176"/>
      <c r="D341" s="176"/>
      <c r="E341" s="176"/>
      <c r="F341" s="176"/>
      <c r="G341" s="176"/>
      <c r="H341" s="176"/>
      <c r="I341" s="176"/>
      <c r="J341" s="176"/>
      <c r="K341" s="176"/>
      <c r="L341" s="176"/>
      <c r="M341" s="176"/>
    </row>
    <row r="342" spans="2:13" ht="15.75" customHeight="1" x14ac:dyDescent="0.25">
      <c r="B342" s="176"/>
      <c r="C342" s="176"/>
      <c r="D342" s="176"/>
      <c r="E342" s="176"/>
      <c r="F342" s="176"/>
      <c r="G342" s="176"/>
      <c r="H342" s="176"/>
      <c r="I342" s="176"/>
      <c r="J342" s="176"/>
      <c r="K342" s="176"/>
      <c r="L342" s="176"/>
      <c r="M342" s="176"/>
    </row>
    <row r="343" spans="2:13" ht="15.75" customHeight="1" x14ac:dyDescent="0.25">
      <c r="B343" s="176"/>
      <c r="C343" s="176"/>
      <c r="D343" s="176"/>
      <c r="E343" s="176"/>
      <c r="F343" s="176"/>
      <c r="G343" s="176"/>
      <c r="H343" s="176"/>
      <c r="I343" s="176"/>
      <c r="J343" s="176"/>
      <c r="K343" s="176"/>
      <c r="L343" s="176"/>
      <c r="M343" s="176"/>
    </row>
    <row r="344" spans="2:13" ht="15.75" customHeight="1" x14ac:dyDescent="0.25">
      <c r="B344" s="176"/>
      <c r="C344" s="176"/>
      <c r="D344" s="176"/>
      <c r="E344" s="176"/>
      <c r="F344" s="176"/>
      <c r="G344" s="176"/>
      <c r="H344" s="176"/>
      <c r="I344" s="176"/>
      <c r="J344" s="176"/>
      <c r="K344" s="176"/>
      <c r="L344" s="176"/>
      <c r="M344" s="176"/>
    </row>
    <row r="345" spans="2:13" ht="15.75" customHeight="1" x14ac:dyDescent="0.25">
      <c r="B345" s="176"/>
      <c r="C345" s="176"/>
      <c r="D345" s="176"/>
      <c r="E345" s="176"/>
      <c r="F345" s="176"/>
      <c r="G345" s="176"/>
      <c r="H345" s="176"/>
      <c r="I345" s="176"/>
      <c r="J345" s="176"/>
      <c r="K345" s="176"/>
      <c r="L345" s="176"/>
      <c r="M345" s="176"/>
    </row>
    <row r="346" spans="2:13" ht="15.75" customHeight="1" x14ac:dyDescent="0.25">
      <c r="B346" s="176"/>
      <c r="C346" s="176"/>
      <c r="D346" s="176"/>
      <c r="E346" s="176"/>
      <c r="F346" s="176"/>
      <c r="G346" s="176"/>
      <c r="H346" s="176"/>
      <c r="I346" s="176"/>
      <c r="J346" s="176"/>
      <c r="K346" s="176"/>
      <c r="L346" s="176"/>
      <c r="M346" s="176"/>
    </row>
    <row r="347" spans="2:13" ht="15.75" customHeight="1" x14ac:dyDescent="0.25">
      <c r="B347" s="176"/>
      <c r="C347" s="176"/>
      <c r="D347" s="176"/>
      <c r="E347" s="176"/>
      <c r="F347" s="176"/>
      <c r="G347" s="176"/>
      <c r="H347" s="176"/>
      <c r="I347" s="176"/>
      <c r="J347" s="176"/>
      <c r="K347" s="176"/>
      <c r="L347" s="176"/>
      <c r="M347" s="176"/>
    </row>
    <row r="348" spans="2:13" ht="15.75" customHeight="1" x14ac:dyDescent="0.25">
      <c r="B348" s="176"/>
      <c r="C348" s="176"/>
      <c r="D348" s="176"/>
      <c r="E348" s="176"/>
      <c r="F348" s="176"/>
      <c r="G348" s="176"/>
      <c r="H348" s="176"/>
      <c r="I348" s="176"/>
      <c r="J348" s="176"/>
      <c r="K348" s="176"/>
      <c r="L348" s="176"/>
      <c r="M348" s="176"/>
    </row>
    <row r="349" spans="2:13" ht="15.75" customHeight="1" x14ac:dyDescent="0.25">
      <c r="B349" s="176"/>
      <c r="C349" s="176"/>
      <c r="D349" s="176"/>
      <c r="E349" s="176"/>
      <c r="F349" s="176"/>
      <c r="G349" s="176"/>
      <c r="H349" s="176"/>
      <c r="I349" s="176"/>
      <c r="J349" s="176"/>
      <c r="K349" s="176"/>
      <c r="L349" s="176"/>
      <c r="M349" s="176"/>
    </row>
    <row r="350" spans="2:13" ht="15.75" customHeight="1" x14ac:dyDescent="0.25">
      <c r="B350" s="176"/>
      <c r="C350" s="176"/>
      <c r="D350" s="176"/>
      <c r="E350" s="176"/>
      <c r="F350" s="176"/>
      <c r="G350" s="176"/>
      <c r="H350" s="176"/>
      <c r="I350" s="176"/>
      <c r="J350" s="176"/>
      <c r="K350" s="176"/>
      <c r="L350" s="176"/>
      <c r="M350" s="176"/>
    </row>
    <row r="351" spans="2:13" ht="15.75" customHeight="1" x14ac:dyDescent="0.25">
      <c r="B351" s="176"/>
      <c r="C351" s="176"/>
      <c r="D351" s="176"/>
      <c r="E351" s="176"/>
      <c r="F351" s="176"/>
      <c r="G351" s="176"/>
      <c r="H351" s="176"/>
      <c r="I351" s="176"/>
      <c r="J351" s="176"/>
      <c r="K351" s="176"/>
      <c r="L351" s="176"/>
      <c r="M351" s="176"/>
    </row>
    <row r="352" spans="2:13" ht="15.75" customHeight="1" x14ac:dyDescent="0.25">
      <c r="B352" s="176"/>
      <c r="C352" s="176"/>
      <c r="D352" s="176"/>
      <c r="E352" s="176"/>
      <c r="F352" s="176"/>
      <c r="G352" s="176"/>
      <c r="H352" s="176"/>
      <c r="I352" s="176"/>
      <c r="J352" s="176"/>
      <c r="K352" s="176"/>
      <c r="L352" s="176"/>
      <c r="M352" s="176"/>
    </row>
    <row r="353" spans="2:13" ht="15.75" customHeight="1" x14ac:dyDescent="0.25">
      <c r="B353" s="176"/>
      <c r="C353" s="176"/>
      <c r="D353" s="176"/>
      <c r="E353" s="176"/>
      <c r="F353" s="176"/>
      <c r="G353" s="176"/>
      <c r="H353" s="176"/>
      <c r="I353" s="176"/>
      <c r="J353" s="176"/>
      <c r="K353" s="176"/>
      <c r="L353" s="176"/>
      <c r="M353" s="176"/>
    </row>
    <row r="354" spans="2:13" ht="15.75" customHeight="1" x14ac:dyDescent="0.25">
      <c r="B354" s="176"/>
      <c r="C354" s="176"/>
      <c r="D354" s="176"/>
      <c r="E354" s="176"/>
      <c r="F354" s="176"/>
      <c r="G354" s="176"/>
      <c r="H354" s="176"/>
      <c r="I354" s="176"/>
      <c r="J354" s="176"/>
      <c r="K354" s="176"/>
      <c r="L354" s="176"/>
      <c r="M354" s="176"/>
    </row>
    <row r="355" spans="2:13" ht="15.75" customHeight="1" x14ac:dyDescent="0.25">
      <c r="B355" s="176"/>
      <c r="C355" s="176"/>
      <c r="D355" s="176"/>
      <c r="E355" s="176"/>
      <c r="F355" s="176"/>
      <c r="G355" s="176"/>
      <c r="H355" s="176"/>
      <c r="I355" s="176"/>
      <c r="J355" s="176"/>
      <c r="K355" s="176"/>
      <c r="L355" s="176"/>
      <c r="M355" s="176"/>
    </row>
    <row r="356" spans="2:13" ht="15.75" customHeight="1" x14ac:dyDescent="0.25">
      <c r="B356" s="176"/>
      <c r="C356" s="176"/>
      <c r="D356" s="176"/>
      <c r="E356" s="176"/>
      <c r="F356" s="176"/>
      <c r="G356" s="176"/>
      <c r="H356" s="176"/>
      <c r="I356" s="176"/>
      <c r="J356" s="176"/>
      <c r="K356" s="176"/>
      <c r="L356" s="176"/>
      <c r="M356" s="176"/>
    </row>
    <row r="357" spans="2:13" ht="15.75" customHeight="1" x14ac:dyDescent="0.25">
      <c r="B357" s="176"/>
      <c r="C357" s="176"/>
      <c r="D357" s="176"/>
      <c r="E357" s="176"/>
      <c r="F357" s="176"/>
      <c r="G357" s="176"/>
      <c r="H357" s="176"/>
      <c r="I357" s="176"/>
      <c r="J357" s="176"/>
      <c r="K357" s="176"/>
      <c r="L357" s="176"/>
      <c r="M357" s="176"/>
    </row>
    <row r="358" spans="2:13" ht="15.75" customHeight="1" x14ac:dyDescent="0.25">
      <c r="B358" s="176"/>
      <c r="C358" s="176"/>
      <c r="D358" s="176"/>
      <c r="E358" s="176"/>
      <c r="F358" s="176"/>
      <c r="G358" s="176"/>
      <c r="H358" s="176"/>
      <c r="I358" s="176"/>
      <c r="J358" s="176"/>
      <c r="K358" s="176"/>
      <c r="L358" s="176"/>
      <c r="M358" s="176"/>
    </row>
    <row r="359" spans="2:13" ht="15.75" customHeight="1" x14ac:dyDescent="0.25">
      <c r="B359" s="176"/>
      <c r="C359" s="176"/>
      <c r="D359" s="176"/>
      <c r="E359" s="176"/>
      <c r="F359" s="176"/>
      <c r="G359" s="176"/>
      <c r="H359" s="176"/>
      <c r="I359" s="176"/>
      <c r="J359" s="176"/>
      <c r="K359" s="176"/>
      <c r="L359" s="176"/>
      <c r="M359" s="176"/>
    </row>
    <row r="360" spans="2:13" ht="15.75" customHeight="1" x14ac:dyDescent="0.25">
      <c r="B360" s="176"/>
      <c r="C360" s="176"/>
      <c r="D360" s="176"/>
      <c r="E360" s="176"/>
      <c r="F360" s="176"/>
      <c r="G360" s="176"/>
      <c r="H360" s="176"/>
      <c r="I360" s="176"/>
      <c r="J360" s="176"/>
      <c r="K360" s="176"/>
      <c r="L360" s="176"/>
      <c r="M360" s="176"/>
    </row>
    <row r="361" spans="2:13" ht="15.75" customHeight="1" x14ac:dyDescent="0.25">
      <c r="B361" s="176"/>
      <c r="C361" s="176"/>
      <c r="D361" s="176"/>
      <c r="E361" s="176"/>
      <c r="F361" s="176"/>
      <c r="G361" s="176"/>
      <c r="H361" s="176"/>
      <c r="I361" s="176"/>
      <c r="J361" s="176"/>
      <c r="K361" s="176"/>
      <c r="L361" s="176"/>
      <c r="M361" s="176"/>
    </row>
    <row r="362" spans="2:13" ht="15.75" customHeight="1" x14ac:dyDescent="0.25">
      <c r="B362" s="176"/>
      <c r="C362" s="176"/>
      <c r="D362" s="176"/>
      <c r="E362" s="176"/>
      <c r="F362" s="176"/>
      <c r="G362" s="176"/>
      <c r="H362" s="176"/>
      <c r="I362" s="176"/>
      <c r="J362" s="176"/>
      <c r="K362" s="176"/>
      <c r="L362" s="176"/>
      <c r="M362" s="176"/>
    </row>
    <row r="363" spans="2:13" ht="15.75" customHeight="1" x14ac:dyDescent="0.25">
      <c r="B363" s="176"/>
      <c r="C363" s="176"/>
      <c r="D363" s="176"/>
      <c r="E363" s="176"/>
      <c r="F363" s="176"/>
      <c r="G363" s="176"/>
      <c r="H363" s="176"/>
      <c r="I363" s="176"/>
      <c r="J363" s="176"/>
      <c r="K363" s="176"/>
      <c r="L363" s="176"/>
      <c r="M363" s="176"/>
    </row>
    <row r="364" spans="2:13" ht="15.75" customHeight="1" x14ac:dyDescent="0.25">
      <c r="B364" s="176"/>
      <c r="C364" s="176"/>
      <c r="D364" s="176"/>
      <c r="E364" s="176"/>
      <c r="F364" s="176"/>
      <c r="G364" s="176"/>
      <c r="H364" s="176"/>
      <c r="I364" s="176"/>
      <c r="J364" s="176"/>
      <c r="K364" s="176"/>
      <c r="L364" s="176"/>
      <c r="M364" s="176"/>
    </row>
    <row r="365" spans="2:13" ht="15.75" customHeight="1" x14ac:dyDescent="0.25">
      <c r="B365" s="176"/>
      <c r="C365" s="176"/>
      <c r="D365" s="176"/>
      <c r="E365" s="176"/>
      <c r="F365" s="176"/>
      <c r="G365" s="176"/>
      <c r="H365" s="176"/>
      <c r="I365" s="176"/>
      <c r="J365" s="176"/>
      <c r="K365" s="176"/>
      <c r="L365" s="176"/>
      <c r="M365" s="176"/>
    </row>
    <row r="366" spans="2:13" ht="15.75" customHeight="1" x14ac:dyDescent="0.25">
      <c r="B366" s="176"/>
      <c r="C366" s="176"/>
      <c r="D366" s="176"/>
      <c r="E366" s="176"/>
      <c r="F366" s="176"/>
      <c r="G366" s="176"/>
      <c r="H366" s="176"/>
      <c r="I366" s="176"/>
      <c r="J366" s="176"/>
      <c r="K366" s="176"/>
      <c r="L366" s="176"/>
      <c r="M366" s="176"/>
    </row>
    <row r="367" spans="2:13" ht="15.75" customHeight="1" x14ac:dyDescent="0.25">
      <c r="B367" s="176"/>
      <c r="C367" s="176"/>
      <c r="D367" s="176"/>
      <c r="E367" s="176"/>
      <c r="F367" s="176"/>
      <c r="G367" s="176"/>
      <c r="H367" s="176"/>
      <c r="I367" s="176"/>
      <c r="J367" s="176"/>
      <c r="K367" s="176"/>
      <c r="L367" s="176"/>
      <c r="M367" s="176"/>
    </row>
    <row r="368" spans="2:13" ht="15.75" customHeight="1" x14ac:dyDescent="0.25">
      <c r="B368" s="176"/>
      <c r="C368" s="176"/>
      <c r="D368" s="176"/>
      <c r="E368" s="176"/>
      <c r="F368" s="176"/>
      <c r="G368" s="176"/>
      <c r="H368" s="176"/>
      <c r="I368" s="176"/>
      <c r="J368" s="176"/>
      <c r="K368" s="176"/>
      <c r="L368" s="176"/>
      <c r="M368" s="176"/>
    </row>
    <row r="369" spans="2:13" ht="15.75" customHeight="1" x14ac:dyDescent="0.25">
      <c r="B369" s="176"/>
      <c r="C369" s="176"/>
      <c r="D369" s="176"/>
      <c r="E369" s="176"/>
      <c r="F369" s="176"/>
      <c r="G369" s="176"/>
      <c r="H369" s="176"/>
      <c r="I369" s="176"/>
      <c r="J369" s="176"/>
      <c r="K369" s="176"/>
      <c r="L369" s="176"/>
      <c r="M369" s="176"/>
    </row>
    <row r="370" spans="2:13" ht="15.75" customHeight="1" x14ac:dyDescent="0.25">
      <c r="B370" s="176"/>
      <c r="C370" s="176"/>
      <c r="D370" s="176"/>
      <c r="E370" s="176"/>
      <c r="F370" s="176"/>
      <c r="G370" s="176"/>
      <c r="H370" s="176"/>
      <c r="I370" s="176"/>
      <c r="J370" s="176"/>
      <c r="K370" s="176"/>
      <c r="L370" s="176"/>
      <c r="M370" s="176"/>
    </row>
    <row r="371" spans="2:13" ht="15.75" customHeight="1" x14ac:dyDescent="0.25">
      <c r="B371" s="176"/>
      <c r="C371" s="176"/>
      <c r="D371" s="176"/>
      <c r="E371" s="176"/>
      <c r="F371" s="176"/>
      <c r="G371" s="176"/>
      <c r="H371" s="176"/>
      <c r="I371" s="176"/>
      <c r="J371" s="176"/>
      <c r="K371" s="176"/>
      <c r="L371" s="176"/>
      <c r="M371" s="176"/>
    </row>
    <row r="372" spans="2:13" ht="15.75" customHeight="1" x14ac:dyDescent="0.25">
      <c r="B372" s="176"/>
      <c r="C372" s="176"/>
      <c r="D372" s="176"/>
      <c r="E372" s="176"/>
      <c r="F372" s="176"/>
      <c r="G372" s="176"/>
      <c r="H372" s="176"/>
      <c r="I372" s="176"/>
      <c r="J372" s="176"/>
      <c r="K372" s="176"/>
      <c r="L372" s="176"/>
      <c r="M372" s="176"/>
    </row>
    <row r="373" spans="2:13" ht="15.75" customHeight="1" x14ac:dyDescent="0.25">
      <c r="B373" s="176"/>
      <c r="C373" s="176"/>
      <c r="D373" s="176"/>
      <c r="E373" s="176"/>
      <c r="F373" s="176"/>
      <c r="G373" s="176"/>
      <c r="H373" s="176"/>
      <c r="I373" s="176"/>
      <c r="J373" s="176"/>
      <c r="K373" s="176"/>
      <c r="L373" s="176"/>
      <c r="M373" s="176"/>
    </row>
    <row r="374" spans="2:13" ht="15.75" customHeight="1" x14ac:dyDescent="0.25">
      <c r="B374" s="176"/>
      <c r="C374" s="176"/>
      <c r="D374" s="176"/>
      <c r="E374" s="176"/>
      <c r="F374" s="176"/>
      <c r="G374" s="176"/>
      <c r="H374" s="176"/>
      <c r="I374" s="176"/>
      <c r="J374" s="176"/>
      <c r="K374" s="176"/>
      <c r="L374" s="176"/>
      <c r="M374" s="176"/>
    </row>
    <row r="375" spans="2:13" ht="15.75" customHeight="1" x14ac:dyDescent="0.25">
      <c r="B375" s="176"/>
      <c r="C375" s="176"/>
      <c r="D375" s="176"/>
      <c r="E375" s="176"/>
      <c r="F375" s="176"/>
      <c r="G375" s="176"/>
      <c r="H375" s="176"/>
      <c r="I375" s="176"/>
      <c r="J375" s="176"/>
      <c r="K375" s="176"/>
      <c r="L375" s="176"/>
      <c r="M375" s="176"/>
    </row>
    <row r="376" spans="2:13" ht="15.75" customHeight="1" x14ac:dyDescent="0.25">
      <c r="B376" s="176"/>
      <c r="C376" s="176"/>
      <c r="D376" s="176"/>
      <c r="E376" s="176"/>
      <c r="F376" s="176"/>
      <c r="G376" s="176"/>
      <c r="H376" s="176"/>
      <c r="I376" s="176"/>
      <c r="J376" s="176"/>
      <c r="K376" s="176"/>
      <c r="L376" s="176"/>
      <c r="M376" s="176"/>
    </row>
    <row r="377" spans="2:13" ht="15.75" customHeight="1" x14ac:dyDescent="0.25">
      <c r="B377" s="176"/>
      <c r="C377" s="176"/>
      <c r="D377" s="176"/>
      <c r="E377" s="176"/>
      <c r="F377" s="176"/>
      <c r="G377" s="176"/>
      <c r="H377" s="176"/>
      <c r="I377" s="176"/>
      <c r="J377" s="176"/>
      <c r="K377" s="176"/>
      <c r="L377" s="176"/>
      <c r="M377" s="176"/>
    </row>
    <row r="378" spans="2:13" ht="15.75" customHeight="1" x14ac:dyDescent="0.25">
      <c r="B378" s="176"/>
      <c r="C378" s="176"/>
      <c r="D378" s="176"/>
      <c r="E378" s="176"/>
      <c r="F378" s="176"/>
      <c r="G378" s="176"/>
      <c r="H378" s="176"/>
      <c r="I378" s="176"/>
      <c r="J378" s="176"/>
      <c r="K378" s="176"/>
      <c r="L378" s="176"/>
      <c r="M378" s="176"/>
    </row>
    <row r="379" spans="2:13" ht="15.75" customHeight="1" x14ac:dyDescent="0.25">
      <c r="B379" s="176"/>
      <c r="C379" s="176"/>
      <c r="D379" s="176"/>
      <c r="E379" s="176"/>
      <c r="F379" s="176"/>
      <c r="G379" s="176"/>
      <c r="H379" s="176"/>
      <c r="I379" s="176"/>
      <c r="J379" s="176"/>
      <c r="K379" s="176"/>
      <c r="L379" s="176"/>
      <c r="M379" s="176"/>
    </row>
    <row r="380" spans="2:13" ht="15.75" customHeight="1" x14ac:dyDescent="0.25">
      <c r="B380" s="176"/>
      <c r="C380" s="176"/>
      <c r="D380" s="176"/>
      <c r="E380" s="176"/>
      <c r="F380" s="176"/>
      <c r="G380" s="176"/>
      <c r="H380" s="176"/>
      <c r="I380" s="176"/>
      <c r="J380" s="176"/>
      <c r="K380" s="176"/>
      <c r="L380" s="176"/>
      <c r="M380" s="176"/>
    </row>
    <row r="381" spans="2:13" ht="15.75" customHeight="1" x14ac:dyDescent="0.25">
      <c r="B381" s="176"/>
      <c r="C381" s="176"/>
      <c r="D381" s="176"/>
      <c r="E381" s="176"/>
      <c r="F381" s="176"/>
      <c r="G381" s="176"/>
      <c r="H381" s="176"/>
      <c r="I381" s="176"/>
      <c r="J381" s="176"/>
      <c r="K381" s="176"/>
      <c r="L381" s="176"/>
      <c r="M381" s="176"/>
    </row>
    <row r="382" spans="2:13" ht="15.75" customHeight="1" x14ac:dyDescent="0.25">
      <c r="B382" s="176"/>
      <c r="C382" s="176"/>
      <c r="D382" s="176"/>
      <c r="E382" s="176"/>
      <c r="F382" s="176"/>
      <c r="G382" s="176"/>
      <c r="H382" s="176"/>
      <c r="I382" s="176"/>
      <c r="J382" s="176"/>
      <c r="K382" s="176"/>
      <c r="L382" s="176"/>
      <c r="M382" s="176"/>
    </row>
    <row r="383" spans="2:13" ht="15.75" customHeight="1" x14ac:dyDescent="0.25">
      <c r="B383" s="176"/>
      <c r="C383" s="176"/>
      <c r="D383" s="176"/>
      <c r="E383" s="176"/>
      <c r="F383" s="176"/>
      <c r="G383" s="176"/>
      <c r="H383" s="176"/>
      <c r="I383" s="176"/>
      <c r="J383" s="176"/>
      <c r="K383" s="176"/>
      <c r="L383" s="176"/>
      <c r="M383" s="176"/>
    </row>
    <row r="384" spans="2:13" ht="15.75" customHeight="1" x14ac:dyDescent="0.25">
      <c r="B384" s="176"/>
      <c r="C384" s="176"/>
      <c r="D384" s="176"/>
      <c r="E384" s="176"/>
      <c r="F384" s="176"/>
      <c r="G384" s="176"/>
      <c r="H384" s="176"/>
      <c r="I384" s="176"/>
      <c r="J384" s="176"/>
      <c r="K384" s="176"/>
      <c r="L384" s="176"/>
      <c r="M384" s="176"/>
    </row>
    <row r="385" spans="2:13" ht="15.75" customHeight="1" x14ac:dyDescent="0.25">
      <c r="B385" s="176"/>
      <c r="C385" s="176"/>
      <c r="D385" s="176"/>
      <c r="E385" s="176"/>
      <c r="F385" s="176"/>
      <c r="G385" s="176"/>
      <c r="H385" s="176"/>
      <c r="I385" s="176"/>
      <c r="J385" s="176"/>
      <c r="K385" s="176"/>
      <c r="L385" s="176"/>
      <c r="M385" s="176"/>
    </row>
    <row r="386" spans="2:13" ht="15.75" customHeight="1" x14ac:dyDescent="0.25">
      <c r="B386" s="176"/>
      <c r="C386" s="176"/>
      <c r="D386" s="176"/>
      <c r="E386" s="176"/>
      <c r="F386" s="176"/>
      <c r="G386" s="176"/>
      <c r="H386" s="176"/>
      <c r="I386" s="176"/>
      <c r="J386" s="176"/>
      <c r="K386" s="176"/>
      <c r="L386" s="176"/>
      <c r="M386" s="176"/>
    </row>
    <row r="387" spans="2:13" ht="15.75" customHeight="1" x14ac:dyDescent="0.25">
      <c r="B387" s="176"/>
      <c r="C387" s="176"/>
      <c r="D387" s="176"/>
      <c r="E387" s="176"/>
      <c r="F387" s="176"/>
      <c r="G387" s="176"/>
      <c r="H387" s="176"/>
      <c r="I387" s="176"/>
      <c r="J387" s="176"/>
      <c r="K387" s="176"/>
      <c r="L387" s="176"/>
      <c r="M387" s="176"/>
    </row>
    <row r="388" spans="2:13" ht="15.75" customHeight="1" x14ac:dyDescent="0.25">
      <c r="B388" s="176"/>
      <c r="C388" s="176"/>
      <c r="D388" s="176"/>
      <c r="E388" s="176"/>
      <c r="F388" s="176"/>
      <c r="G388" s="176"/>
      <c r="H388" s="176"/>
      <c r="I388" s="176"/>
      <c r="J388" s="176"/>
      <c r="K388" s="176"/>
      <c r="L388" s="176"/>
      <c r="M388" s="176"/>
    </row>
    <row r="389" spans="2:13" ht="15.75" customHeight="1" x14ac:dyDescent="0.25">
      <c r="B389" s="176"/>
      <c r="C389" s="176"/>
      <c r="D389" s="176"/>
      <c r="E389" s="176"/>
      <c r="F389" s="176"/>
      <c r="G389" s="176"/>
      <c r="H389" s="176"/>
      <c r="I389" s="176"/>
      <c r="J389" s="176"/>
      <c r="K389" s="176"/>
      <c r="L389" s="176"/>
      <c r="M389" s="176"/>
    </row>
    <row r="390" spans="2:13" ht="15.75" customHeight="1" x14ac:dyDescent="0.25">
      <c r="B390" s="176"/>
      <c r="C390" s="176"/>
      <c r="D390" s="176"/>
      <c r="E390" s="176"/>
      <c r="F390" s="176"/>
      <c r="G390" s="176"/>
      <c r="H390" s="176"/>
      <c r="I390" s="176"/>
      <c r="J390" s="176"/>
      <c r="K390" s="176"/>
      <c r="L390" s="176"/>
      <c r="M390" s="176"/>
    </row>
    <row r="391" spans="2:13" ht="15.75" customHeight="1" x14ac:dyDescent="0.25">
      <c r="B391" s="176"/>
      <c r="C391" s="176"/>
      <c r="D391" s="176"/>
      <c r="E391" s="176"/>
      <c r="F391" s="176"/>
      <c r="G391" s="176"/>
      <c r="H391" s="176"/>
      <c r="I391" s="176"/>
      <c r="J391" s="176"/>
      <c r="K391" s="176"/>
      <c r="L391" s="176"/>
      <c r="M391" s="176"/>
    </row>
    <row r="392" spans="2:13" ht="15.75" customHeight="1" x14ac:dyDescent="0.25">
      <c r="B392" s="176"/>
      <c r="C392" s="176"/>
      <c r="D392" s="176"/>
      <c r="E392" s="176"/>
      <c r="F392" s="176"/>
      <c r="G392" s="176"/>
      <c r="H392" s="176"/>
      <c r="I392" s="176"/>
      <c r="J392" s="176"/>
      <c r="K392" s="176"/>
      <c r="L392" s="176"/>
      <c r="M392" s="176"/>
    </row>
    <row r="393" spans="2:13" ht="15.75" customHeight="1" x14ac:dyDescent="0.25">
      <c r="B393" s="176"/>
      <c r="C393" s="176"/>
      <c r="D393" s="176"/>
      <c r="E393" s="176"/>
      <c r="F393" s="176"/>
      <c r="G393" s="176"/>
      <c r="H393" s="176"/>
      <c r="I393" s="176"/>
      <c r="J393" s="176"/>
      <c r="K393" s="176"/>
      <c r="L393" s="176"/>
      <c r="M393" s="176"/>
    </row>
    <row r="394" spans="2:13" ht="15.75" customHeight="1" x14ac:dyDescent="0.25">
      <c r="B394" s="176"/>
      <c r="C394" s="176"/>
      <c r="D394" s="176"/>
      <c r="E394" s="176"/>
      <c r="F394" s="176"/>
      <c r="G394" s="176"/>
      <c r="H394" s="176"/>
      <c r="I394" s="176"/>
      <c r="J394" s="176"/>
      <c r="K394" s="176"/>
      <c r="L394" s="176"/>
      <c r="M394" s="176"/>
    </row>
    <row r="395" spans="2:13" ht="15.75" customHeight="1" x14ac:dyDescent="0.25">
      <c r="B395" s="176"/>
      <c r="C395" s="176"/>
      <c r="D395" s="176"/>
      <c r="E395" s="176"/>
      <c r="F395" s="176"/>
      <c r="G395" s="176"/>
      <c r="H395" s="176"/>
      <c r="I395" s="176"/>
      <c r="J395" s="176"/>
      <c r="K395" s="176"/>
      <c r="L395" s="176"/>
      <c r="M395" s="176"/>
    </row>
    <row r="396" spans="2:13" ht="15.75" customHeight="1" x14ac:dyDescent="0.25">
      <c r="B396" s="176"/>
      <c r="C396" s="176"/>
      <c r="D396" s="176"/>
      <c r="E396" s="176"/>
      <c r="F396" s="176"/>
      <c r="G396" s="176"/>
      <c r="H396" s="176"/>
      <c r="I396" s="176"/>
      <c r="J396" s="176"/>
      <c r="K396" s="176"/>
      <c r="L396" s="176"/>
      <c r="M396" s="176"/>
    </row>
    <row r="397" spans="2:13" ht="15.75" customHeight="1" x14ac:dyDescent="0.25">
      <c r="B397" s="176"/>
      <c r="C397" s="176"/>
      <c r="D397" s="176"/>
      <c r="E397" s="176"/>
      <c r="F397" s="176"/>
      <c r="G397" s="176"/>
      <c r="H397" s="176"/>
      <c r="I397" s="176"/>
      <c r="J397" s="176"/>
      <c r="K397" s="176"/>
      <c r="L397" s="176"/>
      <c r="M397" s="176"/>
    </row>
    <row r="398" spans="2:13" ht="15.75" customHeight="1" x14ac:dyDescent="0.25">
      <c r="B398" s="176"/>
      <c r="C398" s="176"/>
      <c r="D398" s="176"/>
      <c r="E398" s="176"/>
      <c r="F398" s="176"/>
      <c r="G398" s="176"/>
      <c r="H398" s="176"/>
      <c r="I398" s="176"/>
      <c r="J398" s="176"/>
      <c r="K398" s="176"/>
      <c r="L398" s="176"/>
      <c r="M398" s="176"/>
    </row>
    <row r="399" spans="2:13" ht="15.75" customHeight="1" x14ac:dyDescent="0.25">
      <c r="B399" s="176"/>
      <c r="C399" s="176"/>
      <c r="D399" s="176"/>
      <c r="E399" s="176"/>
      <c r="F399" s="176"/>
      <c r="G399" s="176"/>
      <c r="H399" s="176"/>
      <c r="I399" s="176"/>
      <c r="J399" s="176"/>
      <c r="K399" s="176"/>
      <c r="L399" s="176"/>
      <c r="M399" s="176"/>
    </row>
    <row r="400" spans="2:13" ht="15.75" customHeight="1" x14ac:dyDescent="0.25">
      <c r="B400" s="176"/>
      <c r="C400" s="176"/>
      <c r="D400" s="176"/>
      <c r="E400" s="176"/>
      <c r="F400" s="176"/>
      <c r="G400" s="176"/>
      <c r="H400" s="176"/>
      <c r="I400" s="176"/>
      <c r="J400" s="176"/>
      <c r="K400" s="176"/>
      <c r="L400" s="176"/>
      <c r="M400" s="176"/>
    </row>
    <row r="401" spans="2:13" ht="15.75" customHeight="1" x14ac:dyDescent="0.25">
      <c r="B401" s="176"/>
      <c r="C401" s="176"/>
      <c r="D401" s="176"/>
      <c r="E401" s="176"/>
      <c r="F401" s="176"/>
      <c r="G401" s="176"/>
      <c r="H401" s="176"/>
      <c r="I401" s="176"/>
      <c r="J401" s="176"/>
      <c r="K401" s="176"/>
      <c r="L401" s="176"/>
      <c r="M401" s="176"/>
    </row>
    <row r="402" spans="2:13" ht="15.75" customHeight="1" x14ac:dyDescent="0.25">
      <c r="B402" s="176"/>
      <c r="C402" s="176"/>
      <c r="D402" s="176"/>
      <c r="E402" s="176"/>
      <c r="F402" s="176"/>
      <c r="G402" s="176"/>
      <c r="H402" s="176"/>
      <c r="I402" s="176"/>
      <c r="J402" s="176"/>
      <c r="K402" s="176"/>
      <c r="L402" s="176"/>
      <c r="M402" s="176"/>
    </row>
    <row r="403" spans="2:13" ht="15.75" customHeight="1" x14ac:dyDescent="0.25">
      <c r="B403" s="176"/>
      <c r="C403" s="176"/>
      <c r="D403" s="176"/>
      <c r="E403" s="176"/>
      <c r="F403" s="176"/>
      <c r="G403" s="176"/>
      <c r="H403" s="176"/>
      <c r="I403" s="176"/>
      <c r="J403" s="176"/>
      <c r="K403" s="176"/>
      <c r="L403" s="176"/>
      <c r="M403" s="176"/>
    </row>
    <row r="404" spans="2:13" ht="15.75" customHeight="1" x14ac:dyDescent="0.25">
      <c r="B404" s="176"/>
      <c r="C404" s="176"/>
      <c r="D404" s="176"/>
      <c r="E404" s="176"/>
      <c r="F404" s="176"/>
      <c r="G404" s="176"/>
      <c r="H404" s="176"/>
      <c r="I404" s="176"/>
      <c r="J404" s="176"/>
      <c r="K404" s="176"/>
      <c r="L404" s="176"/>
      <c r="M404" s="176"/>
    </row>
    <row r="405" spans="2:13" ht="15.75" customHeight="1" x14ac:dyDescent="0.25">
      <c r="B405" s="176"/>
      <c r="C405" s="176"/>
      <c r="D405" s="176"/>
      <c r="E405" s="176"/>
      <c r="F405" s="176"/>
      <c r="G405" s="176"/>
      <c r="H405" s="176"/>
      <c r="I405" s="176"/>
      <c r="J405" s="176"/>
      <c r="K405" s="176"/>
      <c r="L405" s="176"/>
      <c r="M405" s="176"/>
    </row>
    <row r="406" spans="2:13" ht="15.75" customHeight="1" x14ac:dyDescent="0.25">
      <c r="B406" s="176"/>
      <c r="C406" s="176"/>
      <c r="D406" s="176"/>
      <c r="E406" s="176"/>
      <c r="F406" s="176"/>
      <c r="G406" s="176"/>
      <c r="H406" s="176"/>
      <c r="I406" s="176"/>
      <c r="J406" s="176"/>
      <c r="K406" s="176"/>
      <c r="L406" s="176"/>
      <c r="M406" s="176"/>
    </row>
    <row r="407" spans="2:13" ht="15.75" customHeight="1" x14ac:dyDescent="0.25">
      <c r="B407" s="176"/>
      <c r="C407" s="176"/>
      <c r="D407" s="176"/>
      <c r="E407" s="176"/>
      <c r="F407" s="176"/>
      <c r="G407" s="176"/>
      <c r="H407" s="176"/>
      <c r="I407" s="176"/>
      <c r="J407" s="176"/>
      <c r="K407" s="176"/>
      <c r="L407" s="176"/>
      <c r="M407" s="176"/>
    </row>
    <row r="408" spans="2:13" ht="15.75" customHeight="1" x14ac:dyDescent="0.25">
      <c r="B408" s="176"/>
      <c r="C408" s="176"/>
      <c r="D408" s="176"/>
      <c r="E408" s="176"/>
      <c r="F408" s="176"/>
      <c r="G408" s="176"/>
      <c r="H408" s="176"/>
      <c r="I408" s="176"/>
      <c r="J408" s="176"/>
      <c r="K408" s="176"/>
      <c r="L408" s="176"/>
      <c r="M408" s="176"/>
    </row>
    <row r="409" spans="2:13" ht="15.75" customHeight="1" x14ac:dyDescent="0.25">
      <c r="B409" s="176"/>
      <c r="C409" s="176"/>
      <c r="D409" s="176"/>
      <c r="E409" s="176"/>
      <c r="F409" s="176"/>
      <c r="G409" s="176"/>
      <c r="H409" s="176"/>
      <c r="I409" s="176"/>
      <c r="J409" s="176"/>
      <c r="K409" s="176"/>
      <c r="L409" s="176"/>
      <c r="M409" s="176"/>
    </row>
    <row r="410" spans="2:13" ht="15.75" customHeight="1" x14ac:dyDescent="0.25">
      <c r="B410" s="176"/>
      <c r="C410" s="176"/>
      <c r="D410" s="176"/>
      <c r="E410" s="176"/>
      <c r="F410" s="176"/>
      <c r="G410" s="176"/>
      <c r="H410" s="176"/>
      <c r="I410" s="176"/>
      <c r="J410" s="176"/>
      <c r="K410" s="176"/>
      <c r="L410" s="176"/>
      <c r="M410" s="176"/>
    </row>
    <row r="411" spans="2:13" ht="15.75" customHeight="1" x14ac:dyDescent="0.25">
      <c r="B411" s="176"/>
      <c r="C411" s="176"/>
      <c r="D411" s="176"/>
      <c r="E411" s="176"/>
      <c r="F411" s="176"/>
      <c r="G411" s="176"/>
      <c r="H411" s="176"/>
      <c r="I411" s="176"/>
      <c r="J411" s="176"/>
      <c r="K411" s="176"/>
      <c r="L411" s="176"/>
      <c r="M411" s="176"/>
    </row>
    <row r="412" spans="2:13" ht="15.75" customHeight="1" x14ac:dyDescent="0.25">
      <c r="B412" s="176"/>
      <c r="C412" s="176"/>
      <c r="D412" s="176"/>
      <c r="E412" s="176"/>
      <c r="F412" s="176"/>
      <c r="G412" s="176"/>
      <c r="H412" s="176"/>
      <c r="I412" s="176"/>
      <c r="J412" s="176"/>
      <c r="K412" s="176"/>
      <c r="L412" s="176"/>
      <c r="M412" s="176"/>
    </row>
    <row r="413" spans="2:13" ht="15.75" customHeight="1" x14ac:dyDescent="0.25">
      <c r="B413" s="176"/>
      <c r="C413" s="176"/>
      <c r="D413" s="176"/>
      <c r="E413" s="176"/>
      <c r="F413" s="176"/>
      <c r="G413" s="176"/>
      <c r="H413" s="176"/>
      <c r="I413" s="176"/>
      <c r="J413" s="176"/>
      <c r="K413" s="176"/>
      <c r="L413" s="176"/>
      <c r="M413" s="176"/>
    </row>
    <row r="414" spans="2:13" ht="15.75" customHeight="1" x14ac:dyDescent="0.25">
      <c r="B414" s="176"/>
      <c r="C414" s="176"/>
      <c r="D414" s="176"/>
      <c r="E414" s="176"/>
      <c r="F414" s="176"/>
      <c r="G414" s="176"/>
      <c r="H414" s="176"/>
      <c r="I414" s="176"/>
      <c r="J414" s="176"/>
      <c r="K414" s="176"/>
      <c r="L414" s="176"/>
      <c r="M414" s="176"/>
    </row>
    <row r="415" spans="2:13" ht="15.75" customHeight="1" x14ac:dyDescent="0.25">
      <c r="B415" s="176"/>
      <c r="C415" s="176"/>
      <c r="D415" s="176"/>
      <c r="E415" s="176"/>
      <c r="F415" s="176"/>
      <c r="G415" s="176"/>
      <c r="H415" s="176"/>
      <c r="I415" s="176"/>
      <c r="J415" s="176"/>
      <c r="K415" s="176"/>
      <c r="L415" s="176"/>
      <c r="M415" s="176"/>
    </row>
    <row r="416" spans="2:13" ht="15.75" customHeight="1" x14ac:dyDescent="0.25">
      <c r="B416" s="176"/>
      <c r="C416" s="176"/>
      <c r="D416" s="176"/>
      <c r="E416" s="176"/>
      <c r="F416" s="176"/>
      <c r="G416" s="176"/>
      <c r="H416" s="176"/>
      <c r="I416" s="176"/>
      <c r="J416" s="176"/>
      <c r="K416" s="176"/>
      <c r="L416" s="176"/>
      <c r="M416" s="176"/>
    </row>
    <row r="417" spans="2:13" ht="15.75" customHeight="1" x14ac:dyDescent="0.25">
      <c r="B417" s="176"/>
      <c r="C417" s="176"/>
      <c r="D417" s="176"/>
      <c r="E417" s="176"/>
      <c r="F417" s="176"/>
      <c r="G417" s="176"/>
      <c r="H417" s="176"/>
      <c r="I417" s="176"/>
      <c r="J417" s="176"/>
      <c r="K417" s="176"/>
      <c r="L417" s="176"/>
      <c r="M417" s="176"/>
    </row>
    <row r="418" spans="2:13" ht="15.75" customHeight="1" x14ac:dyDescent="0.25">
      <c r="B418" s="176"/>
      <c r="C418" s="176"/>
      <c r="D418" s="176"/>
      <c r="E418" s="176"/>
      <c r="F418" s="176"/>
      <c r="G418" s="176"/>
      <c r="H418" s="176"/>
      <c r="I418" s="176"/>
      <c r="J418" s="176"/>
      <c r="K418" s="176"/>
      <c r="L418" s="176"/>
      <c r="M418" s="176"/>
    </row>
    <row r="419" spans="2:13" ht="15.75" customHeight="1" x14ac:dyDescent="0.25">
      <c r="B419" s="176"/>
      <c r="C419" s="176"/>
      <c r="D419" s="176"/>
      <c r="E419" s="176"/>
      <c r="F419" s="176"/>
      <c r="G419" s="176"/>
      <c r="H419" s="176"/>
      <c r="I419" s="176"/>
      <c r="J419" s="176"/>
      <c r="K419" s="176"/>
      <c r="L419" s="176"/>
      <c r="M419" s="176"/>
    </row>
    <row r="420" spans="2:13" ht="15.75" customHeight="1" x14ac:dyDescent="0.25">
      <c r="B420" s="176"/>
      <c r="C420" s="176"/>
      <c r="D420" s="176"/>
      <c r="E420" s="176"/>
      <c r="F420" s="176"/>
      <c r="G420" s="176"/>
      <c r="H420" s="176"/>
      <c r="I420" s="176"/>
      <c r="J420" s="176"/>
      <c r="K420" s="176"/>
      <c r="L420" s="176"/>
      <c r="M420" s="176"/>
    </row>
    <row r="421" spans="2:13" ht="15.75" customHeight="1" x14ac:dyDescent="0.25">
      <c r="B421" s="176"/>
      <c r="C421" s="176"/>
      <c r="D421" s="176"/>
      <c r="E421" s="176"/>
      <c r="F421" s="176"/>
      <c r="G421" s="176"/>
      <c r="H421" s="176"/>
      <c r="I421" s="176"/>
      <c r="J421" s="176"/>
      <c r="K421" s="176"/>
      <c r="L421" s="176"/>
      <c r="M421" s="176"/>
    </row>
    <row r="422" spans="2:13" ht="15.75" customHeight="1" x14ac:dyDescent="0.25">
      <c r="B422" s="176"/>
      <c r="C422" s="176"/>
      <c r="D422" s="176"/>
      <c r="E422" s="176"/>
      <c r="F422" s="176"/>
      <c r="G422" s="176"/>
      <c r="H422" s="176"/>
      <c r="I422" s="176"/>
      <c r="J422" s="176"/>
      <c r="K422" s="176"/>
      <c r="L422" s="176"/>
      <c r="M422" s="176"/>
    </row>
    <row r="423" spans="2:13" ht="15.75" customHeight="1" x14ac:dyDescent="0.25">
      <c r="B423" s="176"/>
      <c r="C423" s="176"/>
      <c r="D423" s="176"/>
      <c r="E423" s="176"/>
      <c r="F423" s="176"/>
      <c r="G423" s="176"/>
      <c r="H423" s="176"/>
      <c r="I423" s="176"/>
      <c r="J423" s="176"/>
      <c r="K423" s="176"/>
      <c r="L423" s="176"/>
      <c r="M423" s="176"/>
    </row>
    <row r="424" spans="2:13" ht="15.75" customHeight="1" x14ac:dyDescent="0.25">
      <c r="B424" s="176"/>
      <c r="C424" s="176"/>
      <c r="D424" s="176"/>
      <c r="E424" s="176"/>
      <c r="F424" s="176"/>
      <c r="G424" s="176"/>
      <c r="H424" s="176"/>
      <c r="I424" s="176"/>
      <c r="J424" s="176"/>
      <c r="K424" s="176"/>
      <c r="L424" s="176"/>
      <c r="M424" s="176"/>
    </row>
    <row r="425" spans="2:13" ht="15.75" customHeight="1" x14ac:dyDescent="0.25">
      <c r="B425" s="176"/>
      <c r="C425" s="176"/>
      <c r="D425" s="176"/>
      <c r="E425" s="176"/>
      <c r="F425" s="176"/>
      <c r="G425" s="176"/>
      <c r="H425" s="176"/>
      <c r="I425" s="176"/>
      <c r="J425" s="176"/>
      <c r="K425" s="176"/>
      <c r="L425" s="176"/>
      <c r="M425" s="176"/>
    </row>
    <row r="426" spans="2:13" ht="15.75" customHeight="1" x14ac:dyDescent="0.25">
      <c r="B426" s="176"/>
      <c r="C426" s="176"/>
      <c r="D426" s="176"/>
      <c r="E426" s="176"/>
      <c r="F426" s="176"/>
      <c r="G426" s="176"/>
      <c r="H426" s="176"/>
      <c r="I426" s="176"/>
      <c r="J426" s="176"/>
      <c r="K426" s="176"/>
      <c r="L426" s="176"/>
      <c r="M426" s="176"/>
    </row>
    <row r="427" spans="2:13" ht="15.75" customHeight="1" x14ac:dyDescent="0.25">
      <c r="B427" s="176"/>
      <c r="C427" s="176"/>
      <c r="D427" s="176"/>
      <c r="E427" s="176"/>
      <c r="F427" s="176"/>
      <c r="G427" s="176"/>
      <c r="H427" s="176"/>
      <c r="I427" s="176"/>
      <c r="J427" s="176"/>
      <c r="K427" s="176"/>
      <c r="L427" s="176"/>
      <c r="M427" s="176"/>
    </row>
    <row r="428" spans="2:13" ht="15.75" customHeight="1" x14ac:dyDescent="0.25">
      <c r="B428" s="176"/>
      <c r="C428" s="176"/>
      <c r="D428" s="176"/>
      <c r="E428" s="176"/>
      <c r="F428" s="176"/>
      <c r="G428" s="176"/>
      <c r="H428" s="176"/>
      <c r="I428" s="176"/>
      <c r="J428" s="176"/>
      <c r="K428" s="176"/>
      <c r="L428" s="176"/>
      <c r="M428" s="176"/>
    </row>
    <row r="429" spans="2:13" ht="15.75" customHeight="1" x14ac:dyDescent="0.25">
      <c r="B429" s="176"/>
      <c r="C429" s="176"/>
      <c r="D429" s="176"/>
      <c r="E429" s="176"/>
      <c r="F429" s="176"/>
      <c r="G429" s="176"/>
      <c r="H429" s="176"/>
      <c r="I429" s="176"/>
      <c r="J429" s="176"/>
      <c r="K429" s="176"/>
      <c r="L429" s="176"/>
      <c r="M429" s="176"/>
    </row>
    <row r="430" spans="2:13" ht="15.75" customHeight="1" x14ac:dyDescent="0.25">
      <c r="B430" s="176"/>
      <c r="C430" s="176"/>
      <c r="D430" s="176"/>
      <c r="E430" s="176"/>
      <c r="F430" s="176"/>
      <c r="G430" s="176"/>
      <c r="H430" s="176"/>
      <c r="I430" s="176"/>
      <c r="J430" s="176"/>
      <c r="K430" s="176"/>
      <c r="L430" s="176"/>
      <c r="M430" s="176"/>
    </row>
    <row r="431" spans="2:13" ht="15.75" customHeight="1" x14ac:dyDescent="0.25">
      <c r="B431" s="176"/>
      <c r="C431" s="176"/>
      <c r="D431" s="176"/>
      <c r="E431" s="176"/>
      <c r="F431" s="176"/>
      <c r="G431" s="176"/>
      <c r="H431" s="176"/>
      <c r="I431" s="176"/>
      <c r="J431" s="176"/>
      <c r="K431" s="176"/>
      <c r="L431" s="176"/>
      <c r="M431" s="176"/>
    </row>
    <row r="432" spans="2:13" ht="15.75" customHeight="1" x14ac:dyDescent="0.25">
      <c r="B432" s="176"/>
      <c r="C432" s="176"/>
      <c r="D432" s="176"/>
      <c r="E432" s="176"/>
      <c r="F432" s="176"/>
      <c r="G432" s="176"/>
      <c r="H432" s="176"/>
      <c r="I432" s="176"/>
      <c r="J432" s="176"/>
      <c r="K432" s="176"/>
      <c r="L432" s="176"/>
      <c r="M432" s="176"/>
    </row>
    <row r="433" spans="2:13" ht="15.75" customHeight="1" x14ac:dyDescent="0.25">
      <c r="B433" s="176"/>
      <c r="C433" s="176"/>
      <c r="D433" s="176"/>
      <c r="E433" s="176"/>
      <c r="F433" s="176"/>
      <c r="G433" s="176"/>
      <c r="H433" s="176"/>
      <c r="I433" s="176"/>
      <c r="J433" s="176"/>
      <c r="K433" s="176"/>
      <c r="L433" s="176"/>
      <c r="M433" s="176"/>
    </row>
    <row r="434" spans="2:13" ht="15.75" customHeight="1" x14ac:dyDescent="0.25">
      <c r="B434" s="176"/>
      <c r="C434" s="176"/>
      <c r="D434" s="176"/>
      <c r="E434" s="176"/>
      <c r="F434" s="176"/>
      <c r="G434" s="176"/>
      <c r="H434" s="176"/>
      <c r="I434" s="176"/>
      <c r="J434" s="176"/>
      <c r="K434" s="176"/>
      <c r="L434" s="176"/>
      <c r="M434" s="176"/>
    </row>
    <row r="435" spans="2:13" ht="15.75" customHeight="1" x14ac:dyDescent="0.25">
      <c r="B435" s="176"/>
      <c r="C435" s="176"/>
      <c r="D435" s="176"/>
      <c r="E435" s="176"/>
      <c r="F435" s="176"/>
      <c r="G435" s="176"/>
      <c r="H435" s="176"/>
      <c r="I435" s="176"/>
      <c r="J435" s="176"/>
      <c r="K435" s="176"/>
      <c r="L435" s="176"/>
      <c r="M435" s="176"/>
    </row>
    <row r="436" spans="2:13" ht="15.75" customHeight="1" x14ac:dyDescent="0.25">
      <c r="B436" s="176"/>
      <c r="C436" s="176"/>
      <c r="D436" s="176"/>
      <c r="E436" s="176"/>
      <c r="F436" s="176"/>
      <c r="G436" s="176"/>
      <c r="H436" s="176"/>
      <c r="I436" s="176"/>
      <c r="J436" s="176"/>
      <c r="K436" s="176"/>
      <c r="L436" s="176"/>
      <c r="M436" s="176"/>
    </row>
    <row r="437" spans="2:13" ht="15.75" customHeight="1" x14ac:dyDescent="0.25">
      <c r="B437" s="176"/>
      <c r="C437" s="176"/>
      <c r="D437" s="176"/>
      <c r="E437" s="176"/>
      <c r="F437" s="176"/>
      <c r="G437" s="176"/>
      <c r="H437" s="176"/>
      <c r="I437" s="176"/>
      <c r="J437" s="176"/>
      <c r="K437" s="176"/>
      <c r="L437" s="176"/>
      <c r="M437" s="176"/>
    </row>
    <row r="438" spans="2:13" ht="15.75" customHeight="1" x14ac:dyDescent="0.25">
      <c r="B438" s="176"/>
      <c r="C438" s="176"/>
      <c r="D438" s="176"/>
      <c r="E438" s="176"/>
      <c r="F438" s="176"/>
      <c r="G438" s="176"/>
      <c r="H438" s="176"/>
      <c r="I438" s="176"/>
      <c r="J438" s="176"/>
      <c r="K438" s="176"/>
      <c r="L438" s="176"/>
      <c r="M438" s="176"/>
    </row>
    <row r="439" spans="2:13" ht="15.75" customHeight="1" x14ac:dyDescent="0.25">
      <c r="B439" s="176"/>
      <c r="C439" s="176"/>
      <c r="D439" s="176"/>
      <c r="E439" s="176"/>
      <c r="F439" s="176"/>
      <c r="G439" s="176"/>
      <c r="H439" s="176"/>
      <c r="I439" s="176"/>
      <c r="J439" s="176"/>
      <c r="K439" s="176"/>
      <c r="L439" s="176"/>
      <c r="M439" s="176"/>
    </row>
    <row r="440" spans="2:13" ht="15.75" customHeight="1" x14ac:dyDescent="0.25">
      <c r="B440" s="176"/>
      <c r="C440" s="176"/>
      <c r="D440" s="176"/>
      <c r="E440" s="176"/>
      <c r="F440" s="176"/>
      <c r="G440" s="176"/>
      <c r="H440" s="176"/>
      <c r="I440" s="176"/>
      <c r="J440" s="176"/>
      <c r="K440" s="176"/>
      <c r="L440" s="176"/>
      <c r="M440" s="176"/>
    </row>
    <row r="441" spans="2:13" ht="15.75" customHeight="1" x14ac:dyDescent="0.25">
      <c r="B441" s="176"/>
      <c r="C441" s="176"/>
      <c r="D441" s="176"/>
      <c r="E441" s="176"/>
      <c r="F441" s="176"/>
      <c r="G441" s="176"/>
      <c r="H441" s="176"/>
      <c r="I441" s="176"/>
      <c r="J441" s="176"/>
      <c r="K441" s="176"/>
      <c r="L441" s="176"/>
      <c r="M441" s="176"/>
    </row>
    <row r="442" spans="2:13" ht="15.75" customHeight="1" x14ac:dyDescent="0.25">
      <c r="B442" s="176"/>
      <c r="C442" s="176"/>
      <c r="D442" s="176"/>
      <c r="E442" s="176"/>
      <c r="F442" s="176"/>
      <c r="G442" s="176"/>
      <c r="H442" s="176"/>
      <c r="I442" s="176"/>
      <c r="J442" s="176"/>
      <c r="K442" s="176"/>
      <c r="L442" s="176"/>
      <c r="M442" s="176"/>
    </row>
    <row r="443" spans="2:13" ht="15.75" customHeight="1" x14ac:dyDescent="0.25">
      <c r="B443" s="176"/>
      <c r="C443" s="176"/>
      <c r="D443" s="176"/>
      <c r="E443" s="176"/>
      <c r="F443" s="176"/>
      <c r="G443" s="176"/>
      <c r="H443" s="176"/>
      <c r="I443" s="176"/>
      <c r="J443" s="176"/>
      <c r="K443" s="176"/>
      <c r="L443" s="176"/>
      <c r="M443" s="176"/>
    </row>
    <row r="444" spans="2:13" ht="15.75" customHeight="1" x14ac:dyDescent="0.25">
      <c r="B444" s="176"/>
      <c r="C444" s="176"/>
      <c r="D444" s="176"/>
      <c r="E444" s="176"/>
      <c r="F444" s="176"/>
      <c r="G444" s="176"/>
      <c r="H444" s="176"/>
      <c r="I444" s="176"/>
      <c r="J444" s="176"/>
      <c r="K444" s="176"/>
      <c r="L444" s="176"/>
      <c r="M444" s="176"/>
    </row>
    <row r="445" spans="2:13" ht="15.75" customHeight="1" x14ac:dyDescent="0.25">
      <c r="B445" s="176"/>
      <c r="C445" s="176"/>
      <c r="D445" s="176"/>
      <c r="E445" s="176"/>
      <c r="F445" s="176"/>
      <c r="G445" s="176"/>
      <c r="H445" s="176"/>
      <c r="I445" s="176"/>
      <c r="J445" s="176"/>
      <c r="K445" s="176"/>
      <c r="L445" s="176"/>
      <c r="M445" s="176"/>
    </row>
    <row r="446" spans="2:13" ht="15.75" customHeight="1" x14ac:dyDescent="0.25">
      <c r="B446" s="176"/>
      <c r="C446" s="176"/>
      <c r="D446" s="176"/>
      <c r="E446" s="176"/>
      <c r="F446" s="176"/>
      <c r="G446" s="176"/>
      <c r="H446" s="176"/>
      <c r="I446" s="176"/>
      <c r="J446" s="176"/>
      <c r="K446" s="176"/>
      <c r="L446" s="176"/>
      <c r="M446" s="176"/>
    </row>
    <row r="447" spans="2:13" ht="15.75" customHeight="1" x14ac:dyDescent="0.25">
      <c r="B447" s="176"/>
      <c r="C447" s="176"/>
      <c r="D447" s="176"/>
      <c r="E447" s="176"/>
      <c r="F447" s="176"/>
      <c r="G447" s="176"/>
      <c r="H447" s="176"/>
      <c r="I447" s="176"/>
      <c r="J447" s="176"/>
      <c r="K447" s="176"/>
      <c r="L447" s="176"/>
      <c r="M447" s="176"/>
    </row>
    <row r="448" spans="2:13" ht="15.75" customHeight="1" x14ac:dyDescent="0.25">
      <c r="B448" s="176"/>
      <c r="C448" s="176"/>
      <c r="D448" s="176"/>
      <c r="E448" s="176"/>
      <c r="F448" s="176"/>
      <c r="G448" s="176"/>
      <c r="H448" s="176"/>
      <c r="I448" s="176"/>
      <c r="J448" s="176"/>
      <c r="K448" s="176"/>
      <c r="L448" s="176"/>
      <c r="M448" s="176"/>
    </row>
    <row r="449" spans="2:13" ht="15.75" customHeight="1" x14ac:dyDescent="0.25">
      <c r="B449" s="176"/>
      <c r="C449" s="176"/>
      <c r="D449" s="176"/>
      <c r="E449" s="176"/>
      <c r="F449" s="176"/>
      <c r="G449" s="176"/>
      <c r="H449" s="176"/>
      <c r="I449" s="176"/>
      <c r="J449" s="176"/>
      <c r="K449" s="176"/>
      <c r="L449" s="176"/>
      <c r="M449" s="176"/>
    </row>
    <row r="450" spans="2:13" ht="15.75" customHeight="1" x14ac:dyDescent="0.25">
      <c r="B450" s="176"/>
      <c r="C450" s="176"/>
      <c r="D450" s="176"/>
      <c r="E450" s="176"/>
      <c r="F450" s="176"/>
      <c r="G450" s="176"/>
      <c r="H450" s="176"/>
      <c r="I450" s="176"/>
      <c r="J450" s="176"/>
      <c r="K450" s="176"/>
      <c r="L450" s="176"/>
      <c r="M450" s="176"/>
    </row>
    <row r="451" spans="2:13" ht="15.75" customHeight="1" x14ac:dyDescent="0.25">
      <c r="B451" s="176"/>
      <c r="C451" s="176"/>
      <c r="D451" s="176"/>
      <c r="E451" s="176"/>
      <c r="F451" s="176"/>
      <c r="G451" s="176"/>
      <c r="H451" s="176"/>
      <c r="I451" s="176"/>
      <c r="J451" s="176"/>
      <c r="K451" s="176"/>
      <c r="L451" s="176"/>
      <c r="M451" s="176"/>
    </row>
    <row r="452" spans="2:13" ht="15.75" customHeight="1" x14ac:dyDescent="0.25">
      <c r="B452" s="176"/>
      <c r="C452" s="176"/>
      <c r="D452" s="176"/>
      <c r="E452" s="176"/>
      <c r="F452" s="176"/>
      <c r="G452" s="176"/>
      <c r="H452" s="176"/>
      <c r="I452" s="176"/>
      <c r="J452" s="176"/>
      <c r="K452" s="176"/>
      <c r="L452" s="176"/>
      <c r="M452" s="176"/>
    </row>
    <row r="453" spans="2:13" ht="15.75" customHeight="1" x14ac:dyDescent="0.25">
      <c r="B453" s="176"/>
      <c r="C453" s="176"/>
      <c r="D453" s="176"/>
      <c r="E453" s="176"/>
      <c r="F453" s="176"/>
      <c r="G453" s="176"/>
      <c r="H453" s="176"/>
      <c r="I453" s="176"/>
      <c r="J453" s="176"/>
      <c r="K453" s="176"/>
      <c r="L453" s="176"/>
      <c r="M453" s="176"/>
    </row>
    <row r="454" spans="2:13" ht="15.75" customHeight="1" x14ac:dyDescent="0.25">
      <c r="B454" s="176"/>
      <c r="C454" s="176"/>
      <c r="D454" s="176"/>
      <c r="E454" s="176"/>
      <c r="F454" s="176"/>
      <c r="G454" s="176"/>
      <c r="H454" s="176"/>
      <c r="I454" s="176"/>
      <c r="J454" s="176"/>
      <c r="K454" s="176"/>
      <c r="L454" s="176"/>
      <c r="M454" s="176"/>
    </row>
    <row r="455" spans="2:13" ht="15.75" customHeight="1" x14ac:dyDescent="0.25">
      <c r="B455" s="176"/>
      <c r="C455" s="176"/>
      <c r="D455" s="176"/>
      <c r="E455" s="176"/>
      <c r="F455" s="176"/>
      <c r="G455" s="176"/>
      <c r="H455" s="176"/>
      <c r="I455" s="176"/>
      <c r="J455" s="176"/>
      <c r="K455" s="176"/>
      <c r="L455" s="176"/>
      <c r="M455" s="176"/>
    </row>
    <row r="456" spans="2:13" ht="15.75" customHeight="1" x14ac:dyDescent="0.25">
      <c r="B456" s="176"/>
      <c r="C456" s="176"/>
      <c r="D456" s="176"/>
      <c r="E456" s="176"/>
      <c r="F456" s="176"/>
      <c r="G456" s="176"/>
      <c r="H456" s="176"/>
      <c r="I456" s="176"/>
      <c r="J456" s="176"/>
      <c r="K456" s="176"/>
      <c r="L456" s="176"/>
      <c r="M456" s="176"/>
    </row>
    <row r="457" spans="2:13" ht="15.75" customHeight="1" x14ac:dyDescent="0.25">
      <c r="B457" s="176"/>
      <c r="C457" s="176"/>
      <c r="D457" s="176"/>
      <c r="E457" s="176"/>
      <c r="F457" s="176"/>
      <c r="G457" s="176"/>
      <c r="H457" s="176"/>
      <c r="I457" s="176"/>
      <c r="J457" s="176"/>
      <c r="K457" s="176"/>
      <c r="L457" s="176"/>
      <c r="M457" s="176"/>
    </row>
    <row r="458" spans="2:13" ht="15.75" customHeight="1" x14ac:dyDescent="0.25">
      <c r="B458" s="176"/>
      <c r="C458" s="176"/>
      <c r="D458" s="176"/>
      <c r="E458" s="176"/>
      <c r="F458" s="176"/>
      <c r="G458" s="176"/>
      <c r="H458" s="176"/>
      <c r="I458" s="176"/>
      <c r="J458" s="176"/>
      <c r="K458" s="176"/>
      <c r="L458" s="176"/>
      <c r="M458" s="176"/>
    </row>
    <row r="459" spans="2:13" ht="15.75" customHeight="1" x14ac:dyDescent="0.25">
      <c r="B459" s="176"/>
      <c r="C459" s="176"/>
      <c r="D459" s="176"/>
      <c r="E459" s="176"/>
      <c r="F459" s="176"/>
      <c r="G459" s="176"/>
      <c r="H459" s="176"/>
      <c r="I459" s="176"/>
      <c r="J459" s="176"/>
      <c r="K459" s="176"/>
      <c r="L459" s="176"/>
      <c r="M459" s="176"/>
    </row>
    <row r="460" spans="2:13" ht="15.75" customHeight="1" x14ac:dyDescent="0.25">
      <c r="B460" s="176"/>
      <c r="C460" s="176"/>
      <c r="D460" s="176"/>
      <c r="E460" s="176"/>
      <c r="F460" s="176"/>
      <c r="G460" s="176"/>
      <c r="H460" s="176"/>
      <c r="I460" s="176"/>
      <c r="J460" s="176"/>
      <c r="K460" s="176"/>
      <c r="L460" s="176"/>
      <c r="M460" s="176"/>
    </row>
    <row r="461" spans="2:13" ht="15.75" customHeight="1" x14ac:dyDescent="0.25">
      <c r="B461" s="176"/>
      <c r="C461" s="176"/>
      <c r="D461" s="176"/>
      <c r="E461" s="176"/>
      <c r="F461" s="176"/>
      <c r="G461" s="176"/>
      <c r="H461" s="176"/>
      <c r="I461" s="176"/>
      <c r="J461" s="176"/>
      <c r="K461" s="176"/>
      <c r="L461" s="176"/>
      <c r="M461" s="176"/>
    </row>
    <row r="462" spans="2:13" ht="15.75" customHeight="1" x14ac:dyDescent="0.25">
      <c r="B462" s="176"/>
      <c r="C462" s="176"/>
      <c r="D462" s="176"/>
      <c r="E462" s="176"/>
      <c r="F462" s="176"/>
      <c r="G462" s="176"/>
      <c r="H462" s="176"/>
      <c r="I462" s="176"/>
      <c r="J462" s="176"/>
      <c r="K462" s="176"/>
      <c r="L462" s="176"/>
      <c r="M462" s="176"/>
    </row>
    <row r="463" spans="2:13" ht="15.75" customHeight="1" x14ac:dyDescent="0.25">
      <c r="B463" s="176"/>
      <c r="C463" s="176"/>
      <c r="D463" s="176"/>
      <c r="E463" s="176"/>
      <c r="F463" s="176"/>
      <c r="G463" s="176"/>
      <c r="H463" s="176"/>
      <c r="I463" s="176"/>
      <c r="J463" s="176"/>
      <c r="K463" s="176"/>
      <c r="L463" s="176"/>
      <c r="M463" s="176"/>
    </row>
    <row r="464" spans="2:13" ht="15.75" customHeight="1" x14ac:dyDescent="0.25">
      <c r="B464" s="176"/>
      <c r="C464" s="176"/>
      <c r="D464" s="176"/>
      <c r="E464" s="176"/>
      <c r="F464" s="176"/>
      <c r="G464" s="176"/>
      <c r="H464" s="176"/>
      <c r="I464" s="176"/>
      <c r="J464" s="176"/>
      <c r="K464" s="176"/>
      <c r="L464" s="176"/>
      <c r="M464" s="176"/>
    </row>
    <row r="465" spans="2:13" ht="15.75" customHeight="1" x14ac:dyDescent="0.25">
      <c r="B465" s="176"/>
      <c r="C465" s="176"/>
      <c r="D465" s="176"/>
      <c r="E465" s="176"/>
      <c r="F465" s="176"/>
      <c r="G465" s="176"/>
      <c r="H465" s="176"/>
      <c r="I465" s="176"/>
      <c r="J465" s="176"/>
      <c r="K465" s="176"/>
      <c r="L465" s="176"/>
      <c r="M465" s="176"/>
    </row>
    <row r="466" spans="2:13" ht="15.75" customHeight="1" x14ac:dyDescent="0.25">
      <c r="B466" s="176"/>
      <c r="C466" s="176"/>
      <c r="D466" s="176"/>
      <c r="E466" s="176"/>
      <c r="F466" s="176"/>
      <c r="G466" s="176"/>
      <c r="H466" s="176"/>
      <c r="I466" s="176"/>
      <c r="J466" s="176"/>
      <c r="K466" s="176"/>
      <c r="L466" s="176"/>
      <c r="M466" s="176"/>
    </row>
    <row r="467" spans="2:13" ht="15.75" customHeight="1" x14ac:dyDescent="0.25">
      <c r="B467" s="176"/>
      <c r="C467" s="176"/>
      <c r="D467" s="176"/>
      <c r="E467" s="176"/>
      <c r="F467" s="176"/>
      <c r="G467" s="176"/>
      <c r="H467" s="176"/>
      <c r="I467" s="176"/>
      <c r="J467" s="176"/>
      <c r="K467" s="176"/>
      <c r="L467" s="176"/>
      <c r="M467" s="176"/>
    </row>
    <row r="468" spans="2:13" ht="15.75" customHeight="1" x14ac:dyDescent="0.25">
      <c r="B468" s="176"/>
      <c r="C468" s="176"/>
      <c r="D468" s="176"/>
      <c r="E468" s="176"/>
      <c r="F468" s="176"/>
      <c r="G468" s="176"/>
      <c r="H468" s="176"/>
      <c r="I468" s="176"/>
      <c r="J468" s="176"/>
      <c r="K468" s="176"/>
      <c r="L468" s="176"/>
      <c r="M468" s="176"/>
    </row>
    <row r="469" spans="2:13" ht="15.75" customHeight="1" x14ac:dyDescent="0.25"/>
    <row r="470" spans="2:13" ht="15.75" customHeight="1" x14ac:dyDescent="0.25"/>
    <row r="471" spans="2:13" ht="15.75" customHeight="1" x14ac:dyDescent="0.25"/>
    <row r="472" spans="2:13" ht="15.75" customHeight="1" x14ac:dyDescent="0.25"/>
    <row r="473" spans="2:13" ht="15.75" customHeight="1" x14ac:dyDescent="0.25"/>
    <row r="474" spans="2:13" ht="15.75" customHeight="1" x14ac:dyDescent="0.25"/>
    <row r="475" spans="2:13" ht="15.75" customHeight="1" x14ac:dyDescent="0.25"/>
    <row r="476" spans="2:13" ht="15.75" customHeight="1" x14ac:dyDescent="0.25"/>
    <row r="477" spans="2:13" ht="15.75" customHeight="1" x14ac:dyDescent="0.25"/>
    <row r="478" spans="2:13" ht="15.75" customHeight="1" x14ac:dyDescent="0.25"/>
    <row r="479" spans="2:13" ht="15.75" customHeight="1" x14ac:dyDescent="0.25"/>
    <row r="480" spans="2:13"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row r="1103" ht="15.75" customHeight="1" x14ac:dyDescent="0.25"/>
    <row r="1104" ht="15.75" customHeight="1" x14ac:dyDescent="0.25"/>
    <row r="1105" ht="15.75" customHeight="1" x14ac:dyDescent="0.25"/>
    <row r="1106" ht="15.75" customHeight="1" x14ac:dyDescent="0.25"/>
    <row r="1107" ht="15.75" customHeight="1" x14ac:dyDescent="0.25"/>
    <row r="1108" ht="15.75" customHeight="1" x14ac:dyDescent="0.25"/>
    <row r="1109" ht="15.75" customHeight="1" x14ac:dyDescent="0.25"/>
    <row r="1110" ht="15.75" customHeight="1" x14ac:dyDescent="0.25"/>
    <row r="1111" ht="15.75" customHeight="1" x14ac:dyDescent="0.25"/>
    <row r="1112" ht="15.75" customHeight="1" x14ac:dyDescent="0.25"/>
    <row r="1113" ht="15.75" customHeight="1" x14ac:dyDescent="0.25"/>
    <row r="1114" ht="15.75" customHeight="1" x14ac:dyDescent="0.25"/>
    <row r="1115" ht="15.75" customHeight="1" x14ac:dyDescent="0.25"/>
    <row r="1116" ht="15.75" customHeight="1" x14ac:dyDescent="0.25"/>
    <row r="1117" ht="15.75" customHeight="1" x14ac:dyDescent="0.25"/>
    <row r="1118" ht="15.75" customHeight="1" x14ac:dyDescent="0.25"/>
    <row r="1119" ht="15.75" customHeight="1" x14ac:dyDescent="0.25"/>
    <row r="1120" ht="15.75" customHeight="1" x14ac:dyDescent="0.25"/>
    <row r="1121" ht="15.75" customHeight="1" x14ac:dyDescent="0.25"/>
    <row r="1122" ht="15.75" customHeight="1" x14ac:dyDescent="0.25"/>
    <row r="1123" ht="15.75" customHeight="1" x14ac:dyDescent="0.25"/>
    <row r="1124" ht="15.75" customHeight="1" x14ac:dyDescent="0.25"/>
    <row r="1125" ht="15.75" customHeight="1" x14ac:dyDescent="0.25"/>
    <row r="1126" ht="15.75" customHeight="1" x14ac:dyDescent="0.25"/>
    <row r="1127" ht="15.75" customHeight="1" x14ac:dyDescent="0.25"/>
    <row r="1128" ht="15.75" customHeight="1" x14ac:dyDescent="0.25"/>
    <row r="1129" ht="15.75" customHeight="1" x14ac:dyDescent="0.25"/>
    <row r="1130" ht="15.75" customHeight="1" x14ac:dyDescent="0.25"/>
    <row r="1131" ht="15.75" customHeight="1" x14ac:dyDescent="0.25"/>
    <row r="1132" ht="15.75" customHeight="1" x14ac:dyDescent="0.25"/>
    <row r="1133" ht="15.75" customHeight="1" x14ac:dyDescent="0.25"/>
    <row r="1134" ht="15.75" customHeight="1" x14ac:dyDescent="0.25"/>
    <row r="1135" ht="15.75" customHeight="1" x14ac:dyDescent="0.25"/>
    <row r="1136" ht="15.75" customHeight="1" x14ac:dyDescent="0.25"/>
    <row r="1137" ht="15.75" customHeight="1" x14ac:dyDescent="0.25"/>
    <row r="1138" ht="15.75" customHeight="1" x14ac:dyDescent="0.25"/>
    <row r="1139" ht="15.75" customHeight="1" x14ac:dyDescent="0.25"/>
    <row r="1140" ht="15.75" customHeight="1" x14ac:dyDescent="0.25"/>
    <row r="1141" ht="15.75" customHeight="1" x14ac:dyDescent="0.25"/>
    <row r="1142" ht="15.75" customHeight="1" x14ac:dyDescent="0.25"/>
    <row r="1143" ht="15.75" customHeight="1" x14ac:dyDescent="0.25"/>
    <row r="1144" ht="15.75" customHeight="1" x14ac:dyDescent="0.25"/>
    <row r="1145" ht="15.75" customHeight="1" x14ac:dyDescent="0.25"/>
    <row r="1146" ht="15.75" customHeight="1" x14ac:dyDescent="0.25"/>
    <row r="1147" ht="15.75" customHeight="1" x14ac:dyDescent="0.25"/>
    <row r="1148" ht="15.75" customHeight="1" x14ac:dyDescent="0.25"/>
    <row r="1149" ht="15.75" customHeight="1" x14ac:dyDescent="0.25"/>
    <row r="1150" ht="15.75" customHeight="1" x14ac:dyDescent="0.25"/>
    <row r="1151" ht="15.75" customHeight="1" x14ac:dyDescent="0.25"/>
    <row r="1152" ht="15.75" customHeight="1" x14ac:dyDescent="0.25"/>
    <row r="1153" ht="15.75" customHeight="1" x14ac:dyDescent="0.25"/>
    <row r="1154" ht="15.75" customHeight="1" x14ac:dyDescent="0.25"/>
    <row r="1155" ht="15.75" customHeight="1" x14ac:dyDescent="0.25"/>
    <row r="1156" ht="15.75" customHeight="1" x14ac:dyDescent="0.25"/>
    <row r="1157" ht="15.75" customHeight="1" x14ac:dyDescent="0.25"/>
    <row r="1158" ht="15.75" customHeight="1" x14ac:dyDescent="0.25"/>
    <row r="1159" ht="15.75" customHeight="1" x14ac:dyDescent="0.25"/>
    <row r="1160" ht="15.75" customHeight="1" x14ac:dyDescent="0.25"/>
    <row r="1161" ht="15.75" customHeight="1" x14ac:dyDescent="0.25"/>
    <row r="1162" ht="15.75" customHeight="1" x14ac:dyDescent="0.25"/>
    <row r="1163" ht="15.75" customHeight="1" x14ac:dyDescent="0.25"/>
    <row r="1164" ht="15.75" customHeight="1" x14ac:dyDescent="0.25"/>
    <row r="1165" ht="15.75" customHeight="1" x14ac:dyDescent="0.25"/>
    <row r="1166" ht="15.75" customHeight="1" x14ac:dyDescent="0.25"/>
    <row r="1167" ht="15.75" customHeight="1" x14ac:dyDescent="0.25"/>
    <row r="1168" ht="15.75" customHeight="1" x14ac:dyDescent="0.25"/>
    <row r="1169" ht="15.75" customHeight="1" x14ac:dyDescent="0.25"/>
    <row r="1170" ht="15.75" customHeight="1" x14ac:dyDescent="0.25"/>
    <row r="1171" ht="15.75" customHeight="1" x14ac:dyDescent="0.25"/>
    <row r="1172" ht="15.75" customHeight="1" x14ac:dyDescent="0.25"/>
    <row r="1173" ht="15.75" customHeight="1" x14ac:dyDescent="0.25"/>
    <row r="1174" ht="15.75" customHeight="1" x14ac:dyDescent="0.25"/>
    <row r="1175" ht="15.75" customHeight="1" x14ac:dyDescent="0.25"/>
    <row r="1176" ht="15.75" customHeight="1" x14ac:dyDescent="0.25"/>
    <row r="1177" ht="15.75" customHeight="1" x14ac:dyDescent="0.25"/>
    <row r="1178" ht="15.75" customHeight="1" x14ac:dyDescent="0.25"/>
    <row r="1179" ht="15.75" customHeight="1" x14ac:dyDescent="0.25"/>
    <row r="1180" ht="15.75" customHeight="1" x14ac:dyDescent="0.25"/>
    <row r="1181" ht="15.75" customHeight="1" x14ac:dyDescent="0.25"/>
    <row r="1182" ht="15.75" customHeight="1" x14ac:dyDescent="0.25"/>
    <row r="1183" ht="15.75" customHeight="1" x14ac:dyDescent="0.25"/>
    <row r="1184" ht="15.75" customHeight="1" x14ac:dyDescent="0.25"/>
    <row r="1185" ht="15.75" customHeight="1" x14ac:dyDescent="0.25"/>
    <row r="1186" ht="15.75" customHeight="1" x14ac:dyDescent="0.25"/>
    <row r="1187" ht="15.75" customHeight="1" x14ac:dyDescent="0.25"/>
    <row r="1188" ht="15.75" customHeight="1" x14ac:dyDescent="0.25"/>
    <row r="1189" ht="15.75" customHeight="1" x14ac:dyDescent="0.25"/>
    <row r="1190" ht="15.75" customHeight="1" x14ac:dyDescent="0.25"/>
    <row r="1191" ht="15.75" customHeight="1" x14ac:dyDescent="0.25"/>
    <row r="1192" ht="15.75" customHeight="1" x14ac:dyDescent="0.25"/>
    <row r="1193" ht="15.75" customHeight="1" x14ac:dyDescent="0.25"/>
    <row r="1194" ht="15.75" customHeight="1" x14ac:dyDescent="0.25"/>
    <row r="1195" ht="15.75" customHeight="1" x14ac:dyDescent="0.25"/>
    <row r="1196" ht="15.75" customHeight="1" x14ac:dyDescent="0.25"/>
    <row r="1197" ht="15.75" customHeight="1" x14ac:dyDescent="0.25"/>
    <row r="1198" ht="15.75" customHeight="1" x14ac:dyDescent="0.25"/>
    <row r="1199" ht="15.75" customHeight="1" x14ac:dyDescent="0.25"/>
    <row r="1200" ht="15.75" customHeight="1" x14ac:dyDescent="0.25"/>
    <row r="1201" ht="15.75" customHeight="1" x14ac:dyDescent="0.25"/>
    <row r="1202" ht="15.75" customHeight="1" x14ac:dyDescent="0.25"/>
    <row r="1203" ht="15.75" customHeight="1" x14ac:dyDescent="0.25"/>
    <row r="1204" ht="15.75" customHeight="1" x14ac:dyDescent="0.25"/>
    <row r="1205" ht="15.75" customHeight="1" x14ac:dyDescent="0.25"/>
    <row r="1206" ht="15.75" customHeight="1" x14ac:dyDescent="0.25"/>
    <row r="1207" ht="15.75" customHeight="1" x14ac:dyDescent="0.25"/>
    <row r="1208" ht="15.75" customHeight="1" x14ac:dyDescent="0.25"/>
    <row r="1209" ht="15.75" customHeight="1" x14ac:dyDescent="0.25"/>
    <row r="1210" ht="15.75" customHeight="1" x14ac:dyDescent="0.25"/>
    <row r="1211" ht="15.75" customHeight="1" x14ac:dyDescent="0.25"/>
    <row r="1212" ht="15.75" customHeight="1" x14ac:dyDescent="0.25"/>
    <row r="1213" ht="15.75" customHeight="1" x14ac:dyDescent="0.25"/>
    <row r="1214" ht="15.75" customHeight="1" x14ac:dyDescent="0.25"/>
    <row r="1215" ht="15.75" customHeight="1" x14ac:dyDescent="0.25"/>
    <row r="1216" ht="15.75" customHeight="1" x14ac:dyDescent="0.25"/>
    <row r="1217" ht="15.75" customHeight="1" x14ac:dyDescent="0.25"/>
    <row r="1218" ht="15.75" customHeight="1" x14ac:dyDescent="0.25"/>
    <row r="1219" ht="15.75" customHeight="1" x14ac:dyDescent="0.25"/>
    <row r="1220" ht="15.75" customHeight="1" x14ac:dyDescent="0.25"/>
    <row r="1221" ht="15.75" customHeight="1" x14ac:dyDescent="0.25"/>
    <row r="1222" ht="15.75" customHeight="1" x14ac:dyDescent="0.25"/>
    <row r="1223" ht="15.75" customHeight="1" x14ac:dyDescent="0.25"/>
    <row r="1224" ht="15.75" customHeight="1" x14ac:dyDescent="0.25"/>
    <row r="1225" ht="15.75" customHeight="1" x14ac:dyDescent="0.25"/>
    <row r="1226" ht="15.75" customHeight="1" x14ac:dyDescent="0.25"/>
    <row r="1227" ht="15.75" customHeight="1" x14ac:dyDescent="0.25"/>
    <row r="1228" ht="15.75" customHeight="1" x14ac:dyDescent="0.25"/>
    <row r="1229" ht="15.75" customHeight="1" x14ac:dyDescent="0.25"/>
    <row r="1230" ht="15.75" customHeight="1" x14ac:dyDescent="0.25"/>
    <row r="1231" ht="15.75" customHeight="1" x14ac:dyDescent="0.25"/>
    <row r="1232" ht="15.75" customHeight="1" x14ac:dyDescent="0.25"/>
    <row r="1233" ht="15.75" customHeight="1" x14ac:dyDescent="0.25"/>
    <row r="1234" ht="15.75" customHeight="1" x14ac:dyDescent="0.25"/>
    <row r="1235" ht="15.75" customHeight="1" x14ac:dyDescent="0.25"/>
    <row r="1236" ht="15.75" customHeight="1" x14ac:dyDescent="0.25"/>
    <row r="1237" ht="15.75" customHeight="1" x14ac:dyDescent="0.25"/>
    <row r="1238" ht="15.75" customHeight="1" x14ac:dyDescent="0.25"/>
    <row r="1239" ht="15.75" customHeight="1" x14ac:dyDescent="0.25"/>
    <row r="1240" ht="15.75" customHeight="1" x14ac:dyDescent="0.25"/>
    <row r="1241" ht="15.75" customHeight="1" x14ac:dyDescent="0.25"/>
    <row r="1242" ht="15.75" customHeight="1" x14ac:dyDescent="0.25"/>
    <row r="1243" ht="15.75" customHeight="1" x14ac:dyDescent="0.25"/>
    <row r="1244" ht="15.75" customHeight="1" x14ac:dyDescent="0.25"/>
    <row r="1245" ht="15.75" customHeight="1" x14ac:dyDescent="0.25"/>
    <row r="1246" ht="15.75" customHeight="1" x14ac:dyDescent="0.25"/>
    <row r="1247" ht="15.75" customHeight="1" x14ac:dyDescent="0.25"/>
    <row r="1248" ht="15.75" customHeight="1" x14ac:dyDescent="0.25"/>
    <row r="1249" ht="15.75" customHeight="1" x14ac:dyDescent="0.25"/>
    <row r="1250" ht="15.75" customHeight="1" x14ac:dyDescent="0.25"/>
    <row r="1251" ht="15.75" customHeight="1" x14ac:dyDescent="0.25"/>
    <row r="1252" ht="15.75" customHeight="1" x14ac:dyDescent="0.25"/>
    <row r="1253" ht="15.75" customHeight="1" x14ac:dyDescent="0.25"/>
    <row r="1254" ht="15.75" customHeight="1" x14ac:dyDescent="0.25"/>
    <row r="1255" ht="15.75" customHeight="1" x14ac:dyDescent="0.25"/>
    <row r="1256" ht="15.75" customHeight="1" x14ac:dyDescent="0.25"/>
    <row r="1257" ht="15.75" customHeight="1" x14ac:dyDescent="0.25"/>
    <row r="1258" ht="15.75" customHeight="1" x14ac:dyDescent="0.25"/>
    <row r="1259" ht="15.75" customHeight="1" x14ac:dyDescent="0.25"/>
    <row r="1260" ht="15.75" customHeight="1" x14ac:dyDescent="0.25"/>
    <row r="1261" ht="15.75" customHeight="1" x14ac:dyDescent="0.25"/>
    <row r="1262" ht="15.75" customHeight="1" x14ac:dyDescent="0.25"/>
    <row r="1263" ht="15.75" customHeight="1" x14ac:dyDescent="0.25"/>
    <row r="1264" ht="15.75" customHeight="1" x14ac:dyDescent="0.25"/>
    <row r="1265" ht="15.75" customHeight="1" x14ac:dyDescent="0.25"/>
    <row r="1266" ht="15.75" customHeight="1" x14ac:dyDescent="0.25"/>
    <row r="1267" ht="15.75" customHeight="1" x14ac:dyDescent="0.25"/>
    <row r="1268" ht="15.75" customHeight="1" x14ac:dyDescent="0.25"/>
    <row r="1269" ht="15.75" customHeight="1" x14ac:dyDescent="0.25"/>
  </sheetData>
  <mergeCells count="2">
    <mergeCell ref="A3:B3"/>
    <mergeCell ref="A5:B5"/>
  </mergeCells>
  <printOptions horizontalCentered="1" verticalCentered="1"/>
  <pageMargins left="0.39370078740157483" right="0.39370078740157483" top="0.19685039370078741" bottom="0.19685039370078741" header="0" footer="0"/>
  <pageSetup scale="66"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7C0"/>
    <pageSetUpPr fitToPage="1"/>
  </sheetPr>
  <dimension ref="A1:W1273"/>
  <sheetViews>
    <sheetView showGridLines="0" zoomScaleSheetLayoutView="83" workbookViewId="0">
      <pane ySplit="3" topLeftCell="A4" activePane="bottomLeft" state="frozen"/>
      <selection pane="bottomLeft" activeCell="F10" sqref="F10"/>
    </sheetView>
  </sheetViews>
  <sheetFormatPr baseColWidth="10" defaultColWidth="6.42578125" defaultRowHeight="15" x14ac:dyDescent="0.25"/>
  <cols>
    <col min="1" max="1" width="6.5703125" style="169" customWidth="1"/>
    <col min="2" max="2" width="24.140625" style="169" customWidth="1"/>
    <col min="3" max="12" width="12.7109375" style="169" customWidth="1"/>
    <col min="13" max="13" width="11.28515625" style="169" customWidth="1"/>
    <col min="14" max="14" width="17" style="169" bestFit="1" customWidth="1"/>
    <col min="15" max="20" width="6.42578125" style="169"/>
    <col min="21" max="21" width="6.42578125" style="169" customWidth="1"/>
    <col min="22" max="16384" width="6.42578125" style="169"/>
  </cols>
  <sheetData>
    <row r="1" spans="1:14" ht="15.75" customHeight="1" x14ac:dyDescent="0.25">
      <c r="A1" s="174" t="s">
        <v>1158</v>
      </c>
      <c r="N1" s="174" t="s">
        <v>1062</v>
      </c>
    </row>
    <row r="2" spans="1:14" ht="15.75" customHeight="1" thickBot="1" x14ac:dyDescent="0.3">
      <c r="A2" s="175" t="s">
        <v>785</v>
      </c>
    </row>
    <row r="3" spans="1:14" ht="18.75" customHeight="1" thickBot="1" x14ac:dyDescent="0.3">
      <c r="A3" s="378" t="s">
        <v>657</v>
      </c>
      <c r="B3" s="378"/>
      <c r="C3" s="194">
        <v>2001</v>
      </c>
      <c r="D3" s="194">
        <v>2002</v>
      </c>
      <c r="E3" s="194">
        <v>2003</v>
      </c>
      <c r="F3" s="194">
        <v>2004</v>
      </c>
      <c r="G3" s="194">
        <v>2005</v>
      </c>
      <c r="H3" s="194">
        <v>2006</v>
      </c>
      <c r="I3" s="194">
        <v>2007</v>
      </c>
      <c r="J3" s="194">
        <v>2008</v>
      </c>
      <c r="K3" s="194">
        <v>2009</v>
      </c>
      <c r="L3" s="194">
        <v>2010</v>
      </c>
      <c r="M3" s="194">
        <v>2011</v>
      </c>
      <c r="N3" s="194" t="s">
        <v>1160</v>
      </c>
    </row>
    <row r="4" spans="1:14" ht="6.75" customHeight="1" x14ac:dyDescent="0.25">
      <c r="B4" s="315"/>
      <c r="C4" s="316"/>
      <c r="D4" s="316"/>
      <c r="E4" s="316"/>
      <c r="F4" s="316"/>
      <c r="G4" s="316"/>
      <c r="H4" s="316"/>
      <c r="I4" s="316"/>
      <c r="J4" s="316"/>
      <c r="K4" s="316"/>
      <c r="L4" s="316"/>
      <c r="M4" s="316"/>
      <c r="N4" s="316"/>
    </row>
    <row r="5" spans="1:14" ht="15.75" customHeight="1" x14ac:dyDescent="0.25">
      <c r="A5" s="392" t="s">
        <v>1065</v>
      </c>
      <c r="B5" s="392"/>
      <c r="C5" s="317">
        <v>99.85</v>
      </c>
      <c r="D5" s="317">
        <v>158.78199999999998</v>
      </c>
      <c r="E5" s="317">
        <v>147.95000000000002</v>
      </c>
      <c r="F5" s="317">
        <v>407.84200000000004</v>
      </c>
      <c r="G5" s="317">
        <v>810.32900000000006</v>
      </c>
      <c r="H5" s="317">
        <v>961.18499999999995</v>
      </c>
      <c r="I5" s="317">
        <v>1322.875</v>
      </c>
      <c r="J5" s="317">
        <v>1705.7720000000002</v>
      </c>
      <c r="K5" s="317">
        <v>1961.0350000000001</v>
      </c>
      <c r="L5" s="317">
        <v>2468.3919999999998</v>
      </c>
      <c r="M5" s="317">
        <v>2916.6739999999991</v>
      </c>
      <c r="N5" s="317">
        <v>3742.2</v>
      </c>
    </row>
    <row r="6" spans="1:14" ht="7.5" customHeight="1" x14ac:dyDescent="0.25">
      <c r="B6" s="319"/>
      <c r="C6" s="318"/>
      <c r="D6" s="318"/>
      <c r="E6" s="318"/>
      <c r="F6" s="318"/>
      <c r="G6" s="318"/>
      <c r="H6" s="318"/>
      <c r="I6" s="318"/>
      <c r="J6" s="318"/>
      <c r="K6" s="318"/>
      <c r="L6" s="318"/>
      <c r="M6" s="318"/>
      <c r="N6" s="318"/>
    </row>
    <row r="7" spans="1:14" s="171" customFormat="1" ht="15.75" customHeight="1" x14ac:dyDescent="0.25">
      <c r="A7" s="298" t="s">
        <v>1031</v>
      </c>
      <c r="B7" s="196" t="s">
        <v>869</v>
      </c>
      <c r="C7" s="320">
        <f>SUM(C8:C13)</f>
        <v>3.444</v>
      </c>
      <c r="D7" s="320">
        <f t="shared" ref="D7:N7" si="0">SUM(D8:D13)</f>
        <v>5.3739999999999997</v>
      </c>
      <c r="E7" s="320">
        <f t="shared" si="0"/>
        <v>4.5780000000000003</v>
      </c>
      <c r="F7" s="320">
        <f>SUM(F8:F13)</f>
        <v>16.009999999999998</v>
      </c>
      <c r="G7" s="320">
        <f t="shared" si="0"/>
        <v>29.502000000000002</v>
      </c>
      <c r="H7" s="320">
        <f t="shared" si="0"/>
        <v>33.529000000000003</v>
      </c>
      <c r="I7" s="320">
        <f t="shared" si="0"/>
        <v>40.546999999999997</v>
      </c>
      <c r="J7" s="320">
        <f t="shared" si="0"/>
        <v>54.048000000000002</v>
      </c>
      <c r="K7" s="320">
        <f t="shared" si="0"/>
        <v>65.061000000000007</v>
      </c>
      <c r="L7" s="320">
        <f t="shared" si="0"/>
        <v>81.934000000000012</v>
      </c>
      <c r="M7" s="320">
        <f t="shared" si="0"/>
        <v>96.022999999999996</v>
      </c>
      <c r="N7" s="320">
        <f t="shared" si="0"/>
        <v>126.99999999999999</v>
      </c>
    </row>
    <row r="8" spans="1:14" ht="15.75" customHeight="1" x14ac:dyDescent="0.25">
      <c r="A8" s="325">
        <v>72</v>
      </c>
      <c r="B8" s="326" t="s">
        <v>870</v>
      </c>
      <c r="C8" s="322">
        <v>0.245</v>
      </c>
      <c r="D8" s="322">
        <v>0.625</v>
      </c>
      <c r="E8" s="322">
        <v>0.52800000000000002</v>
      </c>
      <c r="F8" s="322">
        <v>1.931</v>
      </c>
      <c r="G8" s="322">
        <v>3.2429999999999999</v>
      </c>
      <c r="H8" s="322">
        <v>3.4140000000000001</v>
      </c>
      <c r="I8" s="322">
        <v>3.7789999999999999</v>
      </c>
      <c r="J8" s="322">
        <v>5.9459999999999997</v>
      </c>
      <c r="K8" s="322">
        <v>8.6370000000000005</v>
      </c>
      <c r="L8" s="322">
        <v>10.792999999999999</v>
      </c>
      <c r="M8" s="322">
        <v>12.72</v>
      </c>
      <c r="N8" s="322">
        <v>16.7</v>
      </c>
    </row>
    <row r="9" spans="1:14" ht="15.75" customHeight="1" x14ac:dyDescent="0.25">
      <c r="A9" s="325">
        <v>73</v>
      </c>
      <c r="B9" s="326" t="s">
        <v>869</v>
      </c>
      <c r="C9" s="322">
        <v>0.65600000000000003</v>
      </c>
      <c r="D9" s="322">
        <v>0.84299999999999997</v>
      </c>
      <c r="E9" s="322">
        <v>0.72</v>
      </c>
      <c r="F9" s="322">
        <v>2.169</v>
      </c>
      <c r="G9" s="322">
        <v>4.2430000000000003</v>
      </c>
      <c r="H9" s="322">
        <v>4.8230000000000004</v>
      </c>
      <c r="I9" s="322">
        <v>6.9269999999999996</v>
      </c>
      <c r="J9" s="322">
        <v>11.222</v>
      </c>
      <c r="K9" s="322">
        <v>15.127000000000001</v>
      </c>
      <c r="L9" s="322">
        <v>19.282</v>
      </c>
      <c r="M9" s="322">
        <v>22.991</v>
      </c>
      <c r="N9" s="322">
        <v>32.9</v>
      </c>
    </row>
    <row r="10" spans="1:14" ht="15.75" customHeight="1" x14ac:dyDescent="0.25">
      <c r="A10" s="325">
        <v>74</v>
      </c>
      <c r="B10" s="326" t="s">
        <v>871</v>
      </c>
      <c r="C10" s="322">
        <v>0.249</v>
      </c>
      <c r="D10" s="322">
        <v>0.54100000000000004</v>
      </c>
      <c r="E10" s="322">
        <v>0.46300000000000002</v>
      </c>
      <c r="F10" s="322">
        <v>2.9140000000000001</v>
      </c>
      <c r="G10" s="322">
        <v>5.4660000000000002</v>
      </c>
      <c r="H10" s="322">
        <v>6.7690000000000001</v>
      </c>
      <c r="I10" s="322">
        <v>5.7270000000000003</v>
      </c>
      <c r="J10" s="322">
        <v>7.2190000000000003</v>
      </c>
      <c r="K10" s="322">
        <v>8.1460000000000008</v>
      </c>
      <c r="L10" s="322">
        <v>10.366</v>
      </c>
      <c r="M10" s="322">
        <v>11.904</v>
      </c>
      <c r="N10" s="322">
        <v>17.3</v>
      </c>
    </row>
    <row r="11" spans="1:14" ht="15.75" customHeight="1" x14ac:dyDescent="0.25">
      <c r="A11" s="325">
        <v>75</v>
      </c>
      <c r="B11" s="326" t="s">
        <v>872</v>
      </c>
      <c r="C11" s="322">
        <v>0.432</v>
      </c>
      <c r="D11" s="322">
        <v>0.77400000000000002</v>
      </c>
      <c r="E11" s="322">
        <v>0.65300000000000002</v>
      </c>
      <c r="F11" s="322">
        <v>2.117</v>
      </c>
      <c r="G11" s="322">
        <v>4.3179999999999996</v>
      </c>
      <c r="H11" s="322">
        <v>4.9770000000000003</v>
      </c>
      <c r="I11" s="322">
        <v>5.4950000000000001</v>
      </c>
      <c r="J11" s="322">
        <v>7.5460000000000003</v>
      </c>
      <c r="K11" s="322">
        <v>8.1</v>
      </c>
      <c r="L11" s="322">
        <v>10.236000000000001</v>
      </c>
      <c r="M11" s="322">
        <v>12.318</v>
      </c>
      <c r="N11" s="322">
        <v>15.4</v>
      </c>
    </row>
    <row r="12" spans="1:14" ht="15.75" customHeight="1" x14ac:dyDescent="0.25">
      <c r="A12" s="321">
        <v>76</v>
      </c>
      <c r="B12" s="176" t="s">
        <v>873</v>
      </c>
      <c r="C12" s="322">
        <v>0.98899999999999999</v>
      </c>
      <c r="D12" s="322">
        <v>1.339</v>
      </c>
      <c r="E12" s="322">
        <v>1.1439999999999999</v>
      </c>
      <c r="F12" s="322">
        <v>3.0489999999999999</v>
      </c>
      <c r="G12" s="322">
        <v>6.1159999999999997</v>
      </c>
      <c r="H12" s="322">
        <v>7.3550000000000004</v>
      </c>
      <c r="I12" s="322">
        <v>8.9499999999999993</v>
      </c>
      <c r="J12" s="322">
        <v>11.141999999999999</v>
      </c>
      <c r="K12" s="322">
        <v>13.172000000000001</v>
      </c>
      <c r="L12" s="322">
        <v>16.390999999999998</v>
      </c>
      <c r="M12" s="322">
        <v>19.016999999999999</v>
      </c>
      <c r="N12" s="322">
        <v>23.9</v>
      </c>
    </row>
    <row r="13" spans="1:14" ht="15.75" customHeight="1" x14ac:dyDescent="0.25">
      <c r="A13" s="321">
        <v>77</v>
      </c>
      <c r="B13" s="176" t="s">
        <v>874</v>
      </c>
      <c r="C13" s="322">
        <v>0.873</v>
      </c>
      <c r="D13" s="322">
        <v>1.252</v>
      </c>
      <c r="E13" s="322">
        <v>1.07</v>
      </c>
      <c r="F13" s="322">
        <v>3.83</v>
      </c>
      <c r="G13" s="322">
        <v>6.1159999999999997</v>
      </c>
      <c r="H13" s="322">
        <v>6.1909999999999998</v>
      </c>
      <c r="I13" s="322">
        <v>9.6690000000000005</v>
      </c>
      <c r="J13" s="322">
        <v>10.973000000000001</v>
      </c>
      <c r="K13" s="322">
        <v>11.879</v>
      </c>
      <c r="L13" s="322">
        <v>14.866</v>
      </c>
      <c r="M13" s="322">
        <v>17.073</v>
      </c>
      <c r="N13" s="322">
        <v>20.8</v>
      </c>
    </row>
    <row r="14" spans="1:14" ht="15.75" customHeight="1" x14ac:dyDescent="0.25">
      <c r="A14" s="298" t="s">
        <v>1032</v>
      </c>
      <c r="B14" s="196" t="s">
        <v>875</v>
      </c>
      <c r="C14" s="320">
        <f t="shared" ref="C14:L14" si="1">SUM(C15:C23)</f>
        <v>10.032999999999998</v>
      </c>
      <c r="D14" s="320">
        <f t="shared" si="1"/>
        <v>14.840999999999999</v>
      </c>
      <c r="E14" s="320">
        <f t="shared" si="1"/>
        <v>12.363</v>
      </c>
      <c r="F14" s="320">
        <f t="shared" si="1"/>
        <v>31.776</v>
      </c>
      <c r="G14" s="320">
        <f t="shared" si="1"/>
        <v>66.096999999999994</v>
      </c>
      <c r="H14" s="320">
        <f t="shared" si="1"/>
        <v>81.068000000000012</v>
      </c>
      <c r="I14" s="320">
        <f t="shared" si="1"/>
        <v>98.445999999999998</v>
      </c>
      <c r="J14" s="320">
        <f t="shared" si="1"/>
        <v>124.822</v>
      </c>
      <c r="K14" s="320">
        <f t="shared" si="1"/>
        <v>143.31399999999999</v>
      </c>
      <c r="L14" s="320">
        <f t="shared" si="1"/>
        <v>181.62800000000001</v>
      </c>
      <c r="M14" s="320">
        <f>SUM(M15:M23)</f>
        <v>219.34</v>
      </c>
      <c r="N14" s="320">
        <f>SUM(N15:N23)</f>
        <v>279.5</v>
      </c>
    </row>
    <row r="15" spans="1:14" ht="15.75" customHeight="1" x14ac:dyDescent="0.25">
      <c r="A15" s="321">
        <v>78</v>
      </c>
      <c r="B15" s="176" t="s">
        <v>876</v>
      </c>
      <c r="C15" s="322">
        <v>0.215</v>
      </c>
      <c r="D15" s="322">
        <v>0.68600000000000005</v>
      </c>
      <c r="E15" s="322">
        <v>0.58299999999999996</v>
      </c>
      <c r="F15" s="322">
        <v>1.5349999999999999</v>
      </c>
      <c r="G15" s="322">
        <v>2.9849999999999999</v>
      </c>
      <c r="H15" s="322">
        <v>3.6019999999999999</v>
      </c>
      <c r="I15" s="322">
        <v>5.1260000000000003</v>
      </c>
      <c r="J15" s="322">
        <v>7.694</v>
      </c>
      <c r="K15" s="322">
        <v>8.7089999999999996</v>
      </c>
      <c r="L15" s="322">
        <v>11.032</v>
      </c>
      <c r="M15" s="322">
        <v>12.984</v>
      </c>
      <c r="N15" s="322">
        <v>16.600000000000001</v>
      </c>
    </row>
    <row r="16" spans="1:14" ht="15.75" customHeight="1" x14ac:dyDescent="0.25">
      <c r="A16" s="321">
        <v>79</v>
      </c>
      <c r="B16" s="176" t="s">
        <v>877</v>
      </c>
      <c r="C16" s="322">
        <v>0.874</v>
      </c>
      <c r="D16" s="322">
        <v>1.0109999999999999</v>
      </c>
      <c r="E16" s="322">
        <v>0.86399999999999999</v>
      </c>
      <c r="F16" s="322">
        <v>4.0270000000000001</v>
      </c>
      <c r="G16" s="322">
        <v>8.5229999999999997</v>
      </c>
      <c r="H16" s="322">
        <v>10.433999999999999</v>
      </c>
      <c r="I16" s="322">
        <v>10.496</v>
      </c>
      <c r="J16" s="322">
        <v>13.961</v>
      </c>
      <c r="K16" s="322">
        <v>16.018999999999998</v>
      </c>
      <c r="L16" s="322">
        <v>19.172000000000001</v>
      </c>
      <c r="M16" s="322">
        <v>24.800999999999998</v>
      </c>
      <c r="N16" s="322">
        <v>33.700000000000003</v>
      </c>
    </row>
    <row r="17" spans="1:23" ht="15.75" customHeight="1" x14ac:dyDescent="0.25">
      <c r="A17" s="321">
        <v>80</v>
      </c>
      <c r="B17" s="176" t="s">
        <v>878</v>
      </c>
      <c r="C17" s="322">
        <v>0.96299999999999997</v>
      </c>
      <c r="D17" s="322">
        <v>1.494</v>
      </c>
      <c r="E17" s="322">
        <v>1.2769999999999999</v>
      </c>
      <c r="F17" s="322">
        <v>2.4449999999999998</v>
      </c>
      <c r="G17" s="322">
        <v>6.1849999999999996</v>
      </c>
      <c r="H17" s="322">
        <v>5.6639999999999997</v>
      </c>
      <c r="I17" s="322">
        <v>4.97</v>
      </c>
      <c r="J17" s="322">
        <v>7.2119999999999997</v>
      </c>
      <c r="K17" s="322">
        <v>7.97</v>
      </c>
      <c r="L17" s="322">
        <v>10.545999999999999</v>
      </c>
      <c r="M17" s="322">
        <v>13.724</v>
      </c>
      <c r="N17" s="322">
        <v>19.600000000000001</v>
      </c>
    </row>
    <row r="18" spans="1:23" ht="15.75" customHeight="1" x14ac:dyDescent="0.25">
      <c r="A18" s="321">
        <v>81</v>
      </c>
      <c r="B18" s="176" t="s">
        <v>879</v>
      </c>
      <c r="C18" s="322">
        <v>0.97699999999999998</v>
      </c>
      <c r="D18" s="322">
        <v>1.736</v>
      </c>
      <c r="E18" s="322">
        <v>1.484</v>
      </c>
      <c r="F18" s="322">
        <v>2.6360000000000001</v>
      </c>
      <c r="G18" s="322">
        <v>6.8959999999999999</v>
      </c>
      <c r="H18" s="322">
        <v>8.8049999999999997</v>
      </c>
      <c r="I18" s="322">
        <v>7.15</v>
      </c>
      <c r="J18" s="322">
        <v>9.2919999999999998</v>
      </c>
      <c r="K18" s="322">
        <v>11.728999999999999</v>
      </c>
      <c r="L18" s="322">
        <v>13.872999999999999</v>
      </c>
      <c r="M18" s="322">
        <v>16.41</v>
      </c>
      <c r="N18" s="322">
        <v>20.3</v>
      </c>
      <c r="O18" s="171"/>
      <c r="P18" s="171"/>
      <c r="Q18" s="171"/>
      <c r="R18" s="171"/>
      <c r="S18" s="171"/>
      <c r="T18" s="171"/>
      <c r="U18" s="171"/>
      <c r="V18" s="171"/>
      <c r="W18" s="171"/>
    </row>
    <row r="19" spans="1:23" ht="15.75" customHeight="1" x14ac:dyDescent="0.25">
      <c r="A19" s="321">
        <v>82</v>
      </c>
      <c r="B19" s="176" t="s">
        <v>880</v>
      </c>
      <c r="C19" s="322">
        <v>0.63300000000000001</v>
      </c>
      <c r="D19" s="322">
        <v>1.29</v>
      </c>
      <c r="E19" s="322">
        <v>1.1020000000000001</v>
      </c>
      <c r="F19" s="322">
        <v>3.391</v>
      </c>
      <c r="G19" s="322">
        <v>5.923</v>
      </c>
      <c r="H19" s="322">
        <v>8.2769999999999992</v>
      </c>
      <c r="I19" s="322">
        <v>10.526</v>
      </c>
      <c r="J19" s="322">
        <v>13.362</v>
      </c>
      <c r="K19" s="322">
        <v>16.212</v>
      </c>
      <c r="L19" s="322">
        <v>19.66</v>
      </c>
      <c r="M19" s="322">
        <v>24.219000000000001</v>
      </c>
      <c r="N19" s="322">
        <v>32.200000000000003</v>
      </c>
      <c r="O19" s="171"/>
      <c r="P19" s="171"/>
      <c r="Q19" s="171"/>
      <c r="R19" s="171"/>
      <c r="S19" s="171"/>
      <c r="T19" s="171"/>
      <c r="U19" s="171"/>
      <c r="V19" s="171"/>
      <c r="W19" s="171"/>
    </row>
    <row r="20" spans="1:23" ht="15.75" customHeight="1" x14ac:dyDescent="0.25">
      <c r="A20" s="321">
        <v>83</v>
      </c>
      <c r="B20" s="176" t="s">
        <v>875</v>
      </c>
      <c r="C20" s="322">
        <v>4.375</v>
      </c>
      <c r="D20" s="322">
        <v>5.0519999999999996</v>
      </c>
      <c r="E20" s="322">
        <v>4</v>
      </c>
      <c r="F20" s="322">
        <v>10.196</v>
      </c>
      <c r="G20" s="322">
        <v>20.257999999999999</v>
      </c>
      <c r="H20" s="322">
        <v>24.03</v>
      </c>
      <c r="I20" s="322">
        <v>33.073</v>
      </c>
      <c r="J20" s="322">
        <v>42.645000000000003</v>
      </c>
      <c r="K20" s="322">
        <v>46.911000000000001</v>
      </c>
      <c r="L20" s="322">
        <v>61.71</v>
      </c>
      <c r="M20" s="322">
        <v>72.971000000000004</v>
      </c>
      <c r="N20" s="322">
        <v>93.6</v>
      </c>
    </row>
    <row r="21" spans="1:23" ht="15.75" customHeight="1" x14ac:dyDescent="0.25">
      <c r="A21" s="321">
        <v>84</v>
      </c>
      <c r="B21" s="176" t="s">
        <v>881</v>
      </c>
      <c r="C21" s="322">
        <v>0.42699999999999999</v>
      </c>
      <c r="D21" s="322">
        <v>1.0760000000000001</v>
      </c>
      <c r="E21" s="322">
        <v>0.92</v>
      </c>
      <c r="F21" s="322">
        <v>2.4289999999999998</v>
      </c>
      <c r="G21" s="322">
        <v>5.2510000000000003</v>
      </c>
      <c r="H21" s="322">
        <v>6.6319999999999997</v>
      </c>
      <c r="I21" s="322">
        <v>7.6749999999999998</v>
      </c>
      <c r="J21" s="322">
        <v>9.8940000000000001</v>
      </c>
      <c r="K21" s="322">
        <v>10.51</v>
      </c>
      <c r="L21" s="322">
        <v>13.638999999999999</v>
      </c>
      <c r="M21" s="322">
        <v>15.904</v>
      </c>
      <c r="N21" s="322">
        <v>19.899999999999999</v>
      </c>
    </row>
    <row r="22" spans="1:23" ht="15.75" customHeight="1" x14ac:dyDescent="0.25">
      <c r="A22" s="321">
        <v>85</v>
      </c>
      <c r="B22" s="176" t="s">
        <v>882</v>
      </c>
      <c r="C22" s="322">
        <v>0.60599999999999998</v>
      </c>
      <c r="D22" s="322">
        <v>1.002</v>
      </c>
      <c r="E22" s="322">
        <v>0.85599999999999998</v>
      </c>
      <c r="F22" s="322">
        <v>2.3210000000000002</v>
      </c>
      <c r="G22" s="322">
        <v>4.5149999999999997</v>
      </c>
      <c r="H22" s="322">
        <v>6.2329999999999997</v>
      </c>
      <c r="I22" s="322">
        <v>10.88</v>
      </c>
      <c r="J22" s="322">
        <v>11.808</v>
      </c>
      <c r="K22" s="322">
        <v>12.253</v>
      </c>
      <c r="L22" s="322">
        <v>15.02</v>
      </c>
      <c r="M22" s="322">
        <v>17.263000000000002</v>
      </c>
      <c r="N22" s="322">
        <v>19.899999999999999</v>
      </c>
    </row>
    <row r="23" spans="1:23" ht="15.75" customHeight="1" x14ac:dyDescent="0.25">
      <c r="A23" s="321">
        <v>86</v>
      </c>
      <c r="B23" s="176" t="s">
        <v>883</v>
      </c>
      <c r="C23" s="322">
        <v>0.96299999999999997</v>
      </c>
      <c r="D23" s="322">
        <v>1.494</v>
      </c>
      <c r="E23" s="322">
        <v>1.2769999999999999</v>
      </c>
      <c r="F23" s="322">
        <v>2.7959999999999998</v>
      </c>
      <c r="G23" s="322">
        <v>5.5609999999999999</v>
      </c>
      <c r="H23" s="322">
        <v>7.391</v>
      </c>
      <c r="I23" s="322">
        <v>8.5500000000000007</v>
      </c>
      <c r="J23" s="322">
        <v>8.9540000000000006</v>
      </c>
      <c r="K23" s="322">
        <v>13.000999999999999</v>
      </c>
      <c r="L23" s="322">
        <v>16.975999999999999</v>
      </c>
      <c r="M23" s="322">
        <v>21.064</v>
      </c>
      <c r="N23" s="322">
        <v>23.7</v>
      </c>
    </row>
    <row r="24" spans="1:23" ht="15.75" customHeight="1" x14ac:dyDescent="0.25">
      <c r="A24" s="298" t="s">
        <v>1033</v>
      </c>
      <c r="B24" s="196" t="s">
        <v>884</v>
      </c>
      <c r="C24" s="320">
        <f>SUM(C25:C33)</f>
        <v>5.8809999999999993</v>
      </c>
      <c r="D24" s="320">
        <f t="shared" ref="D24:N24" si="2">SUM(D25:D33)</f>
        <v>9.1460000000000008</v>
      </c>
      <c r="E24" s="320">
        <f t="shared" si="2"/>
        <v>7.8580000000000005</v>
      </c>
      <c r="F24" s="320">
        <f>SUM(F25:F33)</f>
        <v>24.645</v>
      </c>
      <c r="G24" s="320">
        <f t="shared" si="2"/>
        <v>52.390999999999998</v>
      </c>
      <c r="H24" s="320">
        <f t="shared" si="2"/>
        <v>59.638000000000005</v>
      </c>
      <c r="I24" s="320">
        <f t="shared" si="2"/>
        <v>82.10499999999999</v>
      </c>
      <c r="J24" s="320">
        <f t="shared" si="2"/>
        <v>103.92400000000001</v>
      </c>
      <c r="K24" s="320">
        <f t="shared" si="2"/>
        <v>118.319</v>
      </c>
      <c r="L24" s="320">
        <f t="shared" si="2"/>
        <v>149.03</v>
      </c>
      <c r="M24" s="320">
        <f t="shared" si="2"/>
        <v>177.91800000000001</v>
      </c>
      <c r="N24" s="320">
        <f t="shared" si="2"/>
        <v>221.09999999999997</v>
      </c>
    </row>
    <row r="25" spans="1:23" ht="15.75" customHeight="1" x14ac:dyDescent="0.25">
      <c r="A25" s="321">
        <v>87</v>
      </c>
      <c r="B25" s="176" t="s">
        <v>885</v>
      </c>
      <c r="C25" s="322">
        <v>0.96299999999999997</v>
      </c>
      <c r="D25" s="322">
        <v>1.494</v>
      </c>
      <c r="E25" s="322">
        <v>1.2769999999999999</v>
      </c>
      <c r="F25" s="322">
        <v>2.7589999999999999</v>
      </c>
      <c r="G25" s="322">
        <v>5.1269999999999998</v>
      </c>
      <c r="H25" s="322">
        <v>5.7569999999999997</v>
      </c>
      <c r="I25" s="322">
        <v>9.2629999999999999</v>
      </c>
      <c r="J25" s="322">
        <v>10.585000000000001</v>
      </c>
      <c r="K25" s="322">
        <v>11.590999999999999</v>
      </c>
      <c r="L25" s="322">
        <v>15.037000000000001</v>
      </c>
      <c r="M25" s="322">
        <v>18.945</v>
      </c>
      <c r="N25" s="322">
        <v>24.2</v>
      </c>
    </row>
    <row r="26" spans="1:23" ht="15.75" customHeight="1" x14ac:dyDescent="0.25">
      <c r="A26" s="321">
        <v>88</v>
      </c>
      <c r="B26" s="176" t="s">
        <v>884</v>
      </c>
      <c r="C26" s="322">
        <v>0.64600000000000002</v>
      </c>
      <c r="D26" s="322">
        <v>0.78500000000000003</v>
      </c>
      <c r="E26" s="322">
        <v>0.67</v>
      </c>
      <c r="F26" s="322">
        <v>4.4420000000000002</v>
      </c>
      <c r="G26" s="322">
        <v>9.1460000000000008</v>
      </c>
      <c r="H26" s="322">
        <v>9.8949999999999996</v>
      </c>
      <c r="I26" s="322">
        <v>13.286</v>
      </c>
      <c r="J26" s="322">
        <v>20.312000000000001</v>
      </c>
      <c r="K26" s="322">
        <v>25.143000000000001</v>
      </c>
      <c r="L26" s="322">
        <v>32.966000000000001</v>
      </c>
      <c r="M26" s="322">
        <v>40.143999999999998</v>
      </c>
      <c r="N26" s="322">
        <v>53.1</v>
      </c>
    </row>
    <row r="27" spans="1:23" ht="15.75" customHeight="1" x14ac:dyDescent="0.25">
      <c r="A27" s="321">
        <v>89</v>
      </c>
      <c r="B27" s="176" t="s">
        <v>886</v>
      </c>
      <c r="C27" s="322">
        <v>0.46700000000000003</v>
      </c>
      <c r="D27" s="322">
        <v>0.67800000000000005</v>
      </c>
      <c r="E27" s="322">
        <v>0.65500000000000003</v>
      </c>
      <c r="F27" s="322">
        <v>2.306</v>
      </c>
      <c r="G27" s="322">
        <v>4.2640000000000002</v>
      </c>
      <c r="H27" s="322">
        <v>4.9189999999999996</v>
      </c>
      <c r="I27" s="322">
        <v>7.9809999999999999</v>
      </c>
      <c r="J27" s="322">
        <v>10.555</v>
      </c>
      <c r="K27" s="322">
        <v>11.877000000000001</v>
      </c>
      <c r="L27" s="322">
        <v>14.351000000000001</v>
      </c>
      <c r="M27" s="322">
        <v>17.029</v>
      </c>
      <c r="N27" s="322">
        <v>19.899999999999999</v>
      </c>
    </row>
    <row r="28" spans="1:23" ht="15.75" customHeight="1" x14ac:dyDescent="0.25">
      <c r="A28" s="321">
        <v>90</v>
      </c>
      <c r="B28" s="176" t="s">
        <v>887</v>
      </c>
      <c r="C28" s="322">
        <v>1.028</v>
      </c>
      <c r="D28" s="322">
        <v>1.62</v>
      </c>
      <c r="E28" s="322">
        <v>1.3839999999999999</v>
      </c>
      <c r="F28" s="322">
        <v>4.3710000000000004</v>
      </c>
      <c r="G28" s="322">
        <v>7.1580000000000004</v>
      </c>
      <c r="H28" s="322">
        <v>8.7970000000000006</v>
      </c>
      <c r="I28" s="322">
        <v>14.673999999999999</v>
      </c>
      <c r="J28" s="322">
        <v>15.509</v>
      </c>
      <c r="K28" s="322">
        <v>14.903</v>
      </c>
      <c r="L28" s="322">
        <v>17.523</v>
      </c>
      <c r="M28" s="322">
        <v>20.161999999999999</v>
      </c>
      <c r="N28" s="322">
        <v>24.9</v>
      </c>
    </row>
    <row r="29" spans="1:23" ht="15.75" customHeight="1" x14ac:dyDescent="0.25">
      <c r="A29" s="321">
        <v>91</v>
      </c>
      <c r="B29" s="176" t="s">
        <v>888</v>
      </c>
      <c r="C29" s="322">
        <v>0.755</v>
      </c>
      <c r="D29" s="322">
        <v>1.0840000000000001</v>
      </c>
      <c r="E29" s="322">
        <v>0.92600000000000005</v>
      </c>
      <c r="F29" s="322">
        <v>3.0640000000000001</v>
      </c>
      <c r="G29" s="322">
        <v>6.798</v>
      </c>
      <c r="H29" s="322">
        <v>8.2989999999999995</v>
      </c>
      <c r="I29" s="322">
        <v>9.9480000000000004</v>
      </c>
      <c r="J29" s="322">
        <v>12.553000000000001</v>
      </c>
      <c r="K29" s="322">
        <v>13.667</v>
      </c>
      <c r="L29" s="322">
        <v>17.530999999999999</v>
      </c>
      <c r="M29" s="322">
        <v>20.585000000000001</v>
      </c>
      <c r="N29" s="322">
        <v>24.5</v>
      </c>
    </row>
    <row r="30" spans="1:23" ht="15.75" customHeight="1" x14ac:dyDescent="0.25">
      <c r="A30" s="321">
        <v>92</v>
      </c>
      <c r="B30" s="176" t="s">
        <v>889</v>
      </c>
      <c r="C30" s="322">
        <v>0.28100000000000003</v>
      </c>
      <c r="D30" s="322">
        <v>0.626</v>
      </c>
      <c r="E30" s="322">
        <v>0.52300000000000002</v>
      </c>
      <c r="F30" s="322">
        <v>1.6379999999999999</v>
      </c>
      <c r="G30" s="322">
        <v>5.64</v>
      </c>
      <c r="H30" s="322">
        <v>6.9740000000000002</v>
      </c>
      <c r="I30" s="322">
        <v>6.048</v>
      </c>
      <c r="J30" s="322">
        <v>7.9119999999999999</v>
      </c>
      <c r="K30" s="322">
        <v>9.8819999999999997</v>
      </c>
      <c r="L30" s="322">
        <v>12.629</v>
      </c>
      <c r="M30" s="322">
        <v>15.096</v>
      </c>
      <c r="N30" s="322">
        <v>17.600000000000001</v>
      </c>
    </row>
    <row r="31" spans="1:23" ht="15.75" customHeight="1" x14ac:dyDescent="0.25">
      <c r="A31" s="321">
        <v>93</v>
      </c>
      <c r="B31" s="176" t="s">
        <v>890</v>
      </c>
      <c r="C31" s="322">
        <v>0.78700000000000003</v>
      </c>
      <c r="D31" s="322">
        <v>1.0720000000000001</v>
      </c>
      <c r="E31" s="322">
        <v>0.91300000000000003</v>
      </c>
      <c r="F31" s="322">
        <v>2.4159999999999999</v>
      </c>
      <c r="G31" s="322">
        <v>3.6709999999999998</v>
      </c>
      <c r="H31" s="322">
        <v>4.7809999999999997</v>
      </c>
      <c r="I31" s="322">
        <v>7.4009999999999998</v>
      </c>
      <c r="J31" s="322">
        <v>9.2810000000000006</v>
      </c>
      <c r="K31" s="322">
        <v>11.717000000000001</v>
      </c>
      <c r="L31" s="322">
        <v>13.984999999999999</v>
      </c>
      <c r="M31" s="322">
        <v>16.765999999999998</v>
      </c>
      <c r="N31" s="322">
        <v>20.7</v>
      </c>
    </row>
    <row r="32" spans="1:23" ht="15.75" customHeight="1" x14ac:dyDescent="0.25">
      <c r="A32" s="321">
        <v>94</v>
      </c>
      <c r="B32" s="176" t="s">
        <v>891</v>
      </c>
      <c r="C32" s="322">
        <v>0.52100000000000002</v>
      </c>
      <c r="D32" s="322">
        <v>1.121</v>
      </c>
      <c r="E32" s="322">
        <v>0.95799999999999996</v>
      </c>
      <c r="F32" s="322">
        <v>2.0750000000000002</v>
      </c>
      <c r="G32" s="322">
        <v>7.141</v>
      </c>
      <c r="H32" s="322">
        <v>5.5069999999999997</v>
      </c>
      <c r="I32" s="322">
        <v>8.6630000000000003</v>
      </c>
      <c r="J32" s="322">
        <v>10.254</v>
      </c>
      <c r="K32" s="322">
        <v>10.882999999999999</v>
      </c>
      <c r="L32" s="322">
        <v>13.93</v>
      </c>
      <c r="M32" s="322">
        <v>15.903</v>
      </c>
      <c r="N32" s="322">
        <v>20</v>
      </c>
    </row>
    <row r="33" spans="1:14" ht="15.75" customHeight="1" x14ac:dyDescent="0.25">
      <c r="A33" s="321">
        <v>95</v>
      </c>
      <c r="B33" s="176" t="s">
        <v>892</v>
      </c>
      <c r="C33" s="322">
        <v>0.433</v>
      </c>
      <c r="D33" s="322">
        <v>0.66600000000000004</v>
      </c>
      <c r="E33" s="322">
        <v>0.55200000000000005</v>
      </c>
      <c r="F33" s="322">
        <v>1.5740000000000001</v>
      </c>
      <c r="G33" s="322">
        <v>3.4460000000000002</v>
      </c>
      <c r="H33" s="322">
        <v>4.7089999999999996</v>
      </c>
      <c r="I33" s="322">
        <v>4.8410000000000002</v>
      </c>
      <c r="J33" s="322">
        <v>6.9630000000000001</v>
      </c>
      <c r="K33" s="322">
        <v>8.6560000000000006</v>
      </c>
      <c r="L33" s="322">
        <v>11.077999999999999</v>
      </c>
      <c r="M33" s="322">
        <v>13.288</v>
      </c>
      <c r="N33" s="322">
        <v>16.2</v>
      </c>
    </row>
    <row r="34" spans="1:14" ht="15.75" customHeight="1" x14ac:dyDescent="0.25">
      <c r="A34" s="298" t="s">
        <v>1034</v>
      </c>
      <c r="B34" s="196" t="s">
        <v>893</v>
      </c>
      <c r="C34" s="320">
        <f t="shared" ref="C34:L34" si="3">SUM(C35:C44)</f>
        <v>5.6290000000000004</v>
      </c>
      <c r="D34" s="320">
        <f t="shared" si="3"/>
        <v>8.8670000000000009</v>
      </c>
      <c r="E34" s="320">
        <f t="shared" si="3"/>
        <v>10.015000000000001</v>
      </c>
      <c r="F34" s="320">
        <f t="shared" si="3"/>
        <v>18.821999999999999</v>
      </c>
      <c r="G34" s="320">
        <f t="shared" si="3"/>
        <v>35.345000000000006</v>
      </c>
      <c r="H34" s="320">
        <f t="shared" si="3"/>
        <v>40.478000000000002</v>
      </c>
      <c r="I34" s="320">
        <f t="shared" si="3"/>
        <v>57.264000000000003</v>
      </c>
      <c r="J34" s="320">
        <f t="shared" si="3"/>
        <v>83.816000000000003</v>
      </c>
      <c r="K34" s="320">
        <f t="shared" si="3"/>
        <v>99.083999999999989</v>
      </c>
      <c r="L34" s="320">
        <f t="shared" si="3"/>
        <v>126.79700000000001</v>
      </c>
      <c r="M34" s="320">
        <f>SUM(M35:M44)</f>
        <v>149.77000000000001</v>
      </c>
      <c r="N34" s="320">
        <f>SUM(N35:N44)</f>
        <v>195.9</v>
      </c>
    </row>
    <row r="35" spans="1:14" ht="15.75" customHeight="1" x14ac:dyDescent="0.25">
      <c r="A35" s="321">
        <v>96</v>
      </c>
      <c r="B35" s="176" t="s">
        <v>894</v>
      </c>
      <c r="C35" s="322">
        <v>0.69799999999999995</v>
      </c>
      <c r="D35" s="322">
        <v>1.101</v>
      </c>
      <c r="E35" s="322">
        <v>1.3280000000000001</v>
      </c>
      <c r="F35" s="322">
        <v>2.1150000000000002</v>
      </c>
      <c r="G35" s="322">
        <v>2.234</v>
      </c>
      <c r="H35" s="322">
        <v>2.0230000000000001</v>
      </c>
      <c r="I35" s="322">
        <v>5.54</v>
      </c>
      <c r="J35" s="322">
        <v>7.5640000000000001</v>
      </c>
      <c r="K35" s="322">
        <v>9.5980000000000008</v>
      </c>
      <c r="L35" s="322">
        <v>12.401</v>
      </c>
      <c r="M35" s="322">
        <v>14.972</v>
      </c>
      <c r="N35" s="322">
        <v>17.7</v>
      </c>
    </row>
    <row r="36" spans="1:14" ht="15.75" customHeight="1" x14ac:dyDescent="0.25">
      <c r="A36" s="321">
        <v>97</v>
      </c>
      <c r="B36" s="176" t="s">
        <v>895</v>
      </c>
      <c r="C36" s="322">
        <v>0.628</v>
      </c>
      <c r="D36" s="322">
        <v>1.38</v>
      </c>
      <c r="E36" s="322">
        <v>1.552</v>
      </c>
      <c r="F36" s="322">
        <v>2.0379999999999998</v>
      </c>
      <c r="G36" s="322">
        <v>4.9850000000000003</v>
      </c>
      <c r="H36" s="322">
        <v>4.8099999999999996</v>
      </c>
      <c r="I36" s="322">
        <v>7.4320000000000004</v>
      </c>
      <c r="J36" s="322">
        <v>9.2840000000000007</v>
      </c>
      <c r="K36" s="322">
        <v>11.755000000000001</v>
      </c>
      <c r="L36" s="322">
        <v>13.701000000000001</v>
      </c>
      <c r="M36" s="322">
        <v>15.519</v>
      </c>
      <c r="N36" s="322">
        <v>19.3</v>
      </c>
    </row>
    <row r="37" spans="1:14" ht="15.75" customHeight="1" x14ac:dyDescent="0.25">
      <c r="A37" s="321">
        <v>98</v>
      </c>
      <c r="B37" s="176" t="s">
        <v>896</v>
      </c>
      <c r="C37" s="322">
        <v>1.038</v>
      </c>
      <c r="D37" s="322">
        <v>1.1639999999999999</v>
      </c>
      <c r="E37" s="322">
        <v>0.64800000000000002</v>
      </c>
      <c r="F37" s="322">
        <v>2.61</v>
      </c>
      <c r="G37" s="322">
        <v>5.141</v>
      </c>
      <c r="H37" s="322">
        <v>6.1890000000000001</v>
      </c>
      <c r="I37" s="322">
        <v>7.4039999999999999</v>
      </c>
      <c r="J37" s="322">
        <v>13.891</v>
      </c>
      <c r="K37" s="322">
        <v>17.048999999999999</v>
      </c>
      <c r="L37" s="322">
        <v>22.87</v>
      </c>
      <c r="M37" s="322">
        <v>26.998000000000001</v>
      </c>
      <c r="N37" s="322">
        <v>36.700000000000003</v>
      </c>
    </row>
    <row r="38" spans="1:14" ht="15.75" customHeight="1" x14ac:dyDescent="0.25">
      <c r="A38" s="321">
        <v>99</v>
      </c>
      <c r="B38" s="176" t="s">
        <v>897</v>
      </c>
      <c r="C38" s="322">
        <v>0.378</v>
      </c>
      <c r="D38" s="322">
        <v>0.54900000000000004</v>
      </c>
      <c r="E38" s="322">
        <v>0.53900000000000003</v>
      </c>
      <c r="F38" s="322">
        <v>1.224</v>
      </c>
      <c r="G38" s="322">
        <v>2.5369999999999999</v>
      </c>
      <c r="H38" s="322">
        <v>2.9319999999999999</v>
      </c>
      <c r="I38" s="322">
        <v>4.3719999999999999</v>
      </c>
      <c r="J38" s="322">
        <v>6.3659999999999997</v>
      </c>
      <c r="K38" s="322">
        <v>8.3740000000000006</v>
      </c>
      <c r="L38" s="322">
        <v>10.893000000000001</v>
      </c>
      <c r="M38" s="322">
        <v>12.903</v>
      </c>
      <c r="N38" s="322">
        <v>16.8</v>
      </c>
    </row>
    <row r="39" spans="1:14" ht="15.75" customHeight="1" x14ac:dyDescent="0.25">
      <c r="A39" s="321">
        <v>100</v>
      </c>
      <c r="B39" s="176" t="s">
        <v>898</v>
      </c>
      <c r="C39" s="322">
        <v>0.46700000000000003</v>
      </c>
      <c r="D39" s="322">
        <v>0.60399999999999998</v>
      </c>
      <c r="E39" s="322">
        <v>0.6</v>
      </c>
      <c r="F39" s="322">
        <v>1.236</v>
      </c>
      <c r="G39" s="322">
        <v>2.548</v>
      </c>
      <c r="H39" s="322">
        <v>3.1960000000000002</v>
      </c>
      <c r="I39" s="322">
        <v>5.4180000000000001</v>
      </c>
      <c r="J39" s="322">
        <v>7.2880000000000003</v>
      </c>
      <c r="K39" s="322">
        <v>7.4909999999999997</v>
      </c>
      <c r="L39" s="322">
        <v>9.3179999999999996</v>
      </c>
      <c r="M39" s="322">
        <v>11.342000000000001</v>
      </c>
      <c r="N39" s="322">
        <v>16.8</v>
      </c>
    </row>
    <row r="40" spans="1:14" ht="15.75" customHeight="1" x14ac:dyDescent="0.25">
      <c r="A40" s="321">
        <v>101</v>
      </c>
      <c r="B40" s="176" t="s">
        <v>899</v>
      </c>
      <c r="C40" s="322">
        <v>0.54300000000000004</v>
      </c>
      <c r="D40" s="322">
        <v>0.81699999999999995</v>
      </c>
      <c r="E40" s="322">
        <v>1.387</v>
      </c>
      <c r="F40" s="322">
        <v>2.3740000000000001</v>
      </c>
      <c r="G40" s="322">
        <v>4.8719999999999999</v>
      </c>
      <c r="H40" s="322">
        <v>6.1989999999999998</v>
      </c>
      <c r="I40" s="322">
        <v>5.5880000000000001</v>
      </c>
      <c r="J40" s="322">
        <v>8.2460000000000004</v>
      </c>
      <c r="K40" s="322">
        <v>9.5709999999999997</v>
      </c>
      <c r="L40" s="322">
        <v>12.329000000000001</v>
      </c>
      <c r="M40" s="322">
        <v>14.348000000000001</v>
      </c>
      <c r="N40" s="322">
        <v>19.2</v>
      </c>
    </row>
    <row r="41" spans="1:14" ht="15.75" customHeight="1" x14ac:dyDescent="0.25">
      <c r="A41" s="321">
        <v>102</v>
      </c>
      <c r="B41" s="176" t="s">
        <v>900</v>
      </c>
      <c r="C41" s="322">
        <v>0.45700000000000002</v>
      </c>
      <c r="D41" s="322">
        <v>0.77300000000000002</v>
      </c>
      <c r="E41" s="322">
        <v>0.997</v>
      </c>
      <c r="F41" s="322">
        <v>1.512</v>
      </c>
      <c r="G41" s="322">
        <v>2.7309999999999999</v>
      </c>
      <c r="H41" s="322">
        <v>2.4329999999999998</v>
      </c>
      <c r="I41" s="322">
        <v>4.4530000000000003</v>
      </c>
      <c r="J41" s="322">
        <v>7.1189999999999998</v>
      </c>
      <c r="K41" s="322">
        <v>8.7520000000000007</v>
      </c>
      <c r="L41" s="322">
        <v>11.384</v>
      </c>
      <c r="M41" s="322">
        <v>13.394</v>
      </c>
      <c r="N41" s="322">
        <v>16.100000000000001</v>
      </c>
    </row>
    <row r="42" spans="1:14" ht="15.75" customHeight="1" x14ac:dyDescent="0.25">
      <c r="A42" s="321">
        <v>103</v>
      </c>
      <c r="B42" s="176" t="s">
        <v>901</v>
      </c>
      <c r="C42" s="322">
        <v>0.433</v>
      </c>
      <c r="D42" s="322">
        <v>0.67300000000000004</v>
      </c>
      <c r="E42" s="322">
        <v>1.294</v>
      </c>
      <c r="F42" s="322">
        <v>2.032</v>
      </c>
      <c r="G42" s="322">
        <v>4.2619999999999996</v>
      </c>
      <c r="H42" s="322">
        <v>5.2469999999999999</v>
      </c>
      <c r="I42" s="322">
        <v>4.734</v>
      </c>
      <c r="J42" s="322">
        <v>7.3220000000000001</v>
      </c>
      <c r="K42" s="322">
        <v>8.2959999999999994</v>
      </c>
      <c r="L42" s="322">
        <v>10.122999999999999</v>
      </c>
      <c r="M42" s="322">
        <v>12.372</v>
      </c>
      <c r="N42" s="322">
        <v>17.3</v>
      </c>
    </row>
    <row r="43" spans="1:14" ht="15.75" customHeight="1" x14ac:dyDescent="0.25">
      <c r="A43" s="321">
        <v>104</v>
      </c>
      <c r="B43" s="176" t="s">
        <v>902</v>
      </c>
      <c r="C43" s="322">
        <v>0.376</v>
      </c>
      <c r="D43" s="322">
        <v>1.1779999999999999</v>
      </c>
      <c r="E43" s="322">
        <v>0.98499999999999999</v>
      </c>
      <c r="F43" s="322">
        <v>1.6850000000000001</v>
      </c>
      <c r="G43" s="322">
        <v>3.0449999999999999</v>
      </c>
      <c r="H43" s="322">
        <v>3.5960000000000001</v>
      </c>
      <c r="I43" s="322">
        <v>6.7439999999999998</v>
      </c>
      <c r="J43" s="322">
        <v>9.19</v>
      </c>
      <c r="K43" s="322">
        <v>9.7170000000000005</v>
      </c>
      <c r="L43" s="322">
        <v>12.673</v>
      </c>
      <c r="M43" s="322">
        <v>14.494999999999999</v>
      </c>
      <c r="N43" s="322">
        <v>18.5</v>
      </c>
    </row>
    <row r="44" spans="1:14" ht="15.75" customHeight="1" x14ac:dyDescent="0.25">
      <c r="A44" s="321">
        <v>105</v>
      </c>
      <c r="B44" s="176" t="s">
        <v>903</v>
      </c>
      <c r="C44" s="322">
        <v>0.61099999999999999</v>
      </c>
      <c r="D44" s="322">
        <v>0.628</v>
      </c>
      <c r="E44" s="322">
        <v>0.68500000000000005</v>
      </c>
      <c r="F44" s="322">
        <v>1.996</v>
      </c>
      <c r="G44" s="322">
        <v>2.99</v>
      </c>
      <c r="H44" s="322">
        <v>3.8530000000000002</v>
      </c>
      <c r="I44" s="322">
        <v>5.5789999999999997</v>
      </c>
      <c r="J44" s="322">
        <v>7.5460000000000003</v>
      </c>
      <c r="K44" s="322">
        <v>8.4809999999999999</v>
      </c>
      <c r="L44" s="322">
        <v>11.105</v>
      </c>
      <c r="M44" s="322">
        <v>13.427</v>
      </c>
      <c r="N44" s="322">
        <v>17.5</v>
      </c>
    </row>
    <row r="45" spans="1:14" ht="15.75" customHeight="1" x14ac:dyDescent="0.25">
      <c r="A45" s="298" t="s">
        <v>1035</v>
      </c>
      <c r="B45" s="196" t="s">
        <v>904</v>
      </c>
      <c r="C45" s="320">
        <f>SUM(C46:C49)</f>
        <v>2.964</v>
      </c>
      <c r="D45" s="320">
        <f t="shared" ref="D45:E45" si="4">SUM(D46:D49)</f>
        <v>4.2649999999999997</v>
      </c>
      <c r="E45" s="320">
        <f t="shared" si="4"/>
        <v>3.6390000000000002</v>
      </c>
      <c r="F45" s="320">
        <f>SUM(F46:F49)</f>
        <v>11.302999999999999</v>
      </c>
      <c r="G45" s="320">
        <f t="shared" ref="G45:N45" si="5">SUM(G46:G49)</f>
        <v>23.574999999999999</v>
      </c>
      <c r="H45" s="320">
        <f t="shared" si="5"/>
        <v>28.130000000000003</v>
      </c>
      <c r="I45" s="320">
        <f t="shared" si="5"/>
        <v>35.480000000000004</v>
      </c>
      <c r="J45" s="320">
        <f t="shared" si="5"/>
        <v>45.817999999999998</v>
      </c>
      <c r="K45" s="320">
        <f t="shared" si="5"/>
        <v>51.739000000000004</v>
      </c>
      <c r="L45" s="320">
        <f t="shared" si="5"/>
        <v>65.009</v>
      </c>
      <c r="M45" s="320">
        <f t="shared" si="5"/>
        <v>79.209000000000003</v>
      </c>
      <c r="N45" s="320">
        <f t="shared" si="5"/>
        <v>102.1</v>
      </c>
    </row>
    <row r="46" spans="1:14" ht="15.75" customHeight="1" x14ac:dyDescent="0.25">
      <c r="A46" s="321">
        <v>106</v>
      </c>
      <c r="B46" s="176" t="s">
        <v>905</v>
      </c>
      <c r="C46" s="322">
        <v>0.49099999999999999</v>
      </c>
      <c r="D46" s="322">
        <v>0.66800000000000004</v>
      </c>
      <c r="E46" s="322">
        <v>0.56499999999999995</v>
      </c>
      <c r="F46" s="322">
        <v>1.452</v>
      </c>
      <c r="G46" s="322">
        <v>3.39</v>
      </c>
      <c r="H46" s="322">
        <v>3.956</v>
      </c>
      <c r="I46" s="322">
        <v>5.7080000000000002</v>
      </c>
      <c r="J46" s="322">
        <v>6.9660000000000002</v>
      </c>
      <c r="K46" s="322">
        <v>8.3439999999999994</v>
      </c>
      <c r="L46" s="322">
        <v>11.034000000000001</v>
      </c>
      <c r="M46" s="322">
        <v>13.02</v>
      </c>
      <c r="N46" s="322">
        <v>16.100000000000001</v>
      </c>
    </row>
    <row r="47" spans="1:14" ht="15.75" customHeight="1" x14ac:dyDescent="0.25">
      <c r="A47" s="321">
        <v>107</v>
      </c>
      <c r="B47" s="176" t="s">
        <v>906</v>
      </c>
      <c r="C47" s="322">
        <v>0.59799999999999998</v>
      </c>
      <c r="D47" s="322">
        <v>0.86599999999999999</v>
      </c>
      <c r="E47" s="322">
        <v>0.74</v>
      </c>
      <c r="F47" s="322">
        <v>2.9430000000000001</v>
      </c>
      <c r="G47" s="322">
        <v>7.25</v>
      </c>
      <c r="H47" s="322">
        <v>8.0549999999999997</v>
      </c>
      <c r="I47" s="322">
        <v>10.962</v>
      </c>
      <c r="J47" s="322">
        <v>12.581</v>
      </c>
      <c r="K47" s="322">
        <v>13.403</v>
      </c>
      <c r="L47" s="322">
        <v>15.92</v>
      </c>
      <c r="M47" s="322">
        <v>18.798999999999999</v>
      </c>
      <c r="N47" s="322">
        <v>22.3</v>
      </c>
    </row>
    <row r="48" spans="1:14" ht="15.75" customHeight="1" x14ac:dyDescent="0.25">
      <c r="A48" s="321">
        <v>108</v>
      </c>
      <c r="B48" s="176" t="s">
        <v>904</v>
      </c>
      <c r="C48" s="322">
        <v>0.91200000000000003</v>
      </c>
      <c r="D48" s="322">
        <v>1.2370000000000001</v>
      </c>
      <c r="E48" s="322">
        <v>1.0569999999999999</v>
      </c>
      <c r="F48" s="322">
        <v>4.141</v>
      </c>
      <c r="G48" s="322">
        <v>8.0220000000000002</v>
      </c>
      <c r="H48" s="322">
        <v>9.7690000000000001</v>
      </c>
      <c r="I48" s="322">
        <v>11.585000000000001</v>
      </c>
      <c r="J48" s="322">
        <v>15.846</v>
      </c>
      <c r="K48" s="322">
        <v>17.771000000000001</v>
      </c>
      <c r="L48" s="322">
        <v>22.302</v>
      </c>
      <c r="M48" s="322">
        <v>19.689</v>
      </c>
      <c r="N48" s="322">
        <v>34.1</v>
      </c>
    </row>
    <row r="49" spans="1:21" ht="15.75" customHeight="1" thickBot="1" x14ac:dyDescent="0.3">
      <c r="A49" s="323">
        <v>109</v>
      </c>
      <c r="B49" s="190" t="s">
        <v>907</v>
      </c>
      <c r="C49" s="324">
        <v>0.96299999999999997</v>
      </c>
      <c r="D49" s="324">
        <v>1.494</v>
      </c>
      <c r="E49" s="324">
        <v>1.2769999999999999</v>
      </c>
      <c r="F49" s="324">
        <v>2.7669999999999999</v>
      </c>
      <c r="G49" s="324">
        <v>4.9130000000000003</v>
      </c>
      <c r="H49" s="324">
        <v>6.35</v>
      </c>
      <c r="I49" s="324">
        <v>7.2249999999999996</v>
      </c>
      <c r="J49" s="324">
        <v>10.425000000000001</v>
      </c>
      <c r="K49" s="324">
        <v>12.221</v>
      </c>
      <c r="L49" s="324">
        <v>15.753</v>
      </c>
      <c r="M49" s="324">
        <v>27.701000000000001</v>
      </c>
      <c r="N49" s="324">
        <v>29.6</v>
      </c>
    </row>
    <row r="50" spans="1:21" ht="15.75" customHeight="1" x14ac:dyDescent="0.25">
      <c r="A50" s="169" t="s">
        <v>974</v>
      </c>
      <c r="B50" s="176" t="s">
        <v>1041</v>
      </c>
      <c r="C50" s="322"/>
      <c r="D50" s="322"/>
      <c r="E50" s="322"/>
      <c r="F50" s="322"/>
      <c r="G50" s="322"/>
      <c r="H50" s="322"/>
      <c r="I50" s="322"/>
      <c r="J50" s="322"/>
      <c r="K50" s="322"/>
      <c r="L50" s="322"/>
      <c r="M50" s="176"/>
      <c r="N50" s="171"/>
      <c r="O50" s="171"/>
      <c r="P50" s="171"/>
      <c r="Q50" s="171"/>
      <c r="R50" s="171"/>
      <c r="S50" s="171"/>
      <c r="T50" s="171"/>
      <c r="U50" s="171"/>
    </row>
    <row r="51" spans="1:21" ht="15.75" customHeight="1" x14ac:dyDescent="0.25">
      <c r="A51" s="169" t="s">
        <v>982</v>
      </c>
      <c r="B51" s="185" t="s">
        <v>1071</v>
      </c>
      <c r="C51" s="322"/>
      <c r="D51" s="322"/>
      <c r="E51" s="322"/>
      <c r="F51" s="322"/>
      <c r="G51" s="322"/>
      <c r="H51" s="322"/>
      <c r="I51" s="322"/>
      <c r="J51" s="322"/>
      <c r="K51" s="322"/>
      <c r="L51" s="322"/>
      <c r="M51" s="176"/>
      <c r="N51" s="171"/>
      <c r="O51" s="171"/>
      <c r="P51" s="171"/>
      <c r="Q51" s="171"/>
      <c r="R51" s="171"/>
      <c r="S51" s="171"/>
      <c r="T51" s="171"/>
      <c r="U51" s="171"/>
    </row>
    <row r="52" spans="1:21" ht="15.75" customHeight="1" x14ac:dyDescent="0.25">
      <c r="A52" s="169" t="s">
        <v>973</v>
      </c>
      <c r="B52" s="169" t="s">
        <v>971</v>
      </c>
      <c r="C52" s="322"/>
      <c r="D52" s="322"/>
      <c r="E52" s="322"/>
      <c r="F52" s="322"/>
      <c r="G52" s="322"/>
      <c r="H52" s="322"/>
      <c r="I52" s="322"/>
      <c r="J52" s="322"/>
      <c r="K52" s="322"/>
      <c r="L52" s="322"/>
      <c r="M52" s="176"/>
    </row>
    <row r="53" spans="1:21" ht="15.75" customHeight="1" x14ac:dyDescent="0.25">
      <c r="B53" s="169" t="s">
        <v>1048</v>
      </c>
      <c r="C53" s="322"/>
      <c r="D53" s="322"/>
      <c r="E53" s="322"/>
      <c r="F53" s="322"/>
      <c r="G53" s="322"/>
      <c r="H53" s="322"/>
      <c r="I53" s="322"/>
      <c r="J53" s="322"/>
      <c r="K53" s="322"/>
      <c r="L53" s="322"/>
      <c r="M53" s="176"/>
    </row>
    <row r="54" spans="1:21" ht="15.75" customHeight="1" x14ac:dyDescent="0.25">
      <c r="B54" s="176"/>
      <c r="C54" s="322"/>
      <c r="D54" s="322"/>
      <c r="E54" s="322"/>
      <c r="F54" s="322"/>
      <c r="G54" s="322"/>
      <c r="H54" s="322"/>
      <c r="I54" s="322"/>
      <c r="J54" s="322"/>
      <c r="K54" s="322"/>
      <c r="L54" s="322"/>
      <c r="M54" s="176"/>
    </row>
    <row r="55" spans="1:21" ht="15.75" customHeight="1" x14ac:dyDescent="0.25">
      <c r="B55" s="176"/>
      <c r="C55" s="322"/>
      <c r="D55" s="322"/>
      <c r="E55" s="322"/>
      <c r="F55" s="322"/>
      <c r="G55" s="322"/>
      <c r="H55" s="322"/>
      <c r="I55" s="322"/>
      <c r="J55" s="322"/>
      <c r="K55" s="322"/>
      <c r="L55" s="322"/>
      <c r="M55" s="176"/>
    </row>
    <row r="56" spans="1:21" ht="15.75" customHeight="1" x14ac:dyDescent="0.25">
      <c r="B56" s="176"/>
      <c r="C56" s="322"/>
      <c r="D56" s="322"/>
      <c r="E56" s="322"/>
      <c r="F56" s="322"/>
      <c r="G56" s="322"/>
      <c r="H56" s="322"/>
      <c r="I56" s="322"/>
      <c r="J56" s="322"/>
      <c r="K56" s="322"/>
      <c r="L56" s="322"/>
      <c r="M56" s="176"/>
    </row>
    <row r="57" spans="1:21" ht="15.75" customHeight="1" x14ac:dyDescent="0.25">
      <c r="B57" s="176"/>
      <c r="C57" s="322"/>
      <c r="D57" s="322"/>
      <c r="E57" s="322"/>
      <c r="F57" s="322"/>
      <c r="G57" s="322"/>
      <c r="H57" s="322"/>
      <c r="I57" s="322"/>
      <c r="J57" s="322"/>
      <c r="K57" s="322"/>
      <c r="L57" s="322"/>
      <c r="M57" s="176"/>
    </row>
    <row r="58" spans="1:21" ht="15.75" customHeight="1" x14ac:dyDescent="0.25">
      <c r="B58" s="176"/>
      <c r="C58" s="176"/>
      <c r="D58" s="176"/>
      <c r="E58" s="176"/>
      <c r="F58" s="176"/>
      <c r="G58" s="176"/>
      <c r="H58" s="176"/>
      <c r="I58" s="176"/>
      <c r="J58" s="176"/>
      <c r="K58" s="176"/>
      <c r="L58" s="176"/>
      <c r="M58" s="176"/>
    </row>
    <row r="59" spans="1:21" ht="15.75" customHeight="1" x14ac:dyDescent="0.25">
      <c r="B59" s="176"/>
      <c r="C59" s="176"/>
      <c r="D59" s="176"/>
      <c r="E59" s="176"/>
      <c r="F59" s="176"/>
      <c r="G59" s="176"/>
      <c r="H59" s="176"/>
      <c r="I59" s="176"/>
      <c r="J59" s="176"/>
      <c r="K59" s="176"/>
      <c r="L59" s="176"/>
      <c r="M59" s="176"/>
    </row>
    <row r="60" spans="1:21" ht="15.75" customHeight="1" x14ac:dyDescent="0.25">
      <c r="B60" s="176"/>
      <c r="C60" s="176"/>
      <c r="D60" s="176"/>
      <c r="E60" s="176"/>
      <c r="F60" s="176"/>
      <c r="G60" s="176"/>
      <c r="H60" s="176"/>
      <c r="I60" s="176"/>
      <c r="J60" s="176"/>
      <c r="K60" s="176"/>
      <c r="L60" s="176"/>
      <c r="M60" s="176"/>
    </row>
    <row r="61" spans="1:21" ht="15.75" customHeight="1" x14ac:dyDescent="0.25">
      <c r="B61" s="176"/>
      <c r="C61" s="176"/>
      <c r="D61" s="176"/>
      <c r="E61" s="176"/>
      <c r="F61" s="176"/>
      <c r="G61" s="176"/>
      <c r="H61" s="176"/>
      <c r="I61" s="176"/>
      <c r="J61" s="176"/>
      <c r="K61" s="176"/>
      <c r="L61" s="176"/>
      <c r="M61" s="176"/>
    </row>
    <row r="62" spans="1:21" ht="15.75" customHeight="1" x14ac:dyDescent="0.25">
      <c r="B62" s="176"/>
      <c r="C62" s="176"/>
      <c r="D62" s="176"/>
      <c r="E62" s="176"/>
      <c r="F62" s="176"/>
      <c r="G62" s="176"/>
      <c r="H62" s="176"/>
      <c r="I62" s="176"/>
      <c r="J62" s="176"/>
      <c r="K62" s="176"/>
      <c r="L62" s="176"/>
      <c r="M62" s="176"/>
    </row>
    <row r="63" spans="1:21" ht="15.75" customHeight="1" x14ac:dyDescent="0.25">
      <c r="B63" s="176"/>
      <c r="C63" s="176"/>
      <c r="D63" s="176"/>
      <c r="E63" s="176"/>
      <c r="F63" s="176"/>
      <c r="G63" s="176"/>
      <c r="H63" s="176"/>
      <c r="I63" s="176"/>
      <c r="J63" s="176"/>
      <c r="K63" s="176"/>
      <c r="L63" s="176"/>
      <c r="M63" s="176"/>
    </row>
    <row r="64" spans="1:21" ht="15.75" customHeight="1" x14ac:dyDescent="0.25">
      <c r="B64" s="176"/>
      <c r="C64" s="176"/>
      <c r="D64" s="176"/>
      <c r="E64" s="176"/>
      <c r="F64" s="176"/>
      <c r="G64" s="176"/>
      <c r="H64" s="176"/>
      <c r="I64" s="176"/>
      <c r="J64" s="176"/>
      <c r="K64" s="176"/>
      <c r="L64" s="176"/>
      <c r="M64" s="176"/>
    </row>
    <row r="65" spans="2:13" ht="15.75" customHeight="1" x14ac:dyDescent="0.25">
      <c r="B65" s="176"/>
      <c r="C65" s="176"/>
      <c r="D65" s="176"/>
      <c r="E65" s="176"/>
      <c r="F65" s="176"/>
      <c r="G65" s="176"/>
      <c r="H65" s="176"/>
      <c r="I65" s="176"/>
      <c r="J65" s="176"/>
      <c r="K65" s="176"/>
      <c r="L65" s="176"/>
      <c r="M65" s="176"/>
    </row>
    <row r="66" spans="2:13" ht="15.75" customHeight="1" x14ac:dyDescent="0.25">
      <c r="B66" s="176"/>
      <c r="C66" s="176"/>
      <c r="D66" s="176"/>
      <c r="E66" s="176"/>
      <c r="F66" s="176"/>
      <c r="G66" s="176"/>
      <c r="H66" s="176"/>
      <c r="I66" s="176"/>
      <c r="J66" s="176"/>
      <c r="K66" s="176"/>
      <c r="L66" s="176"/>
      <c r="M66" s="176"/>
    </row>
    <row r="67" spans="2:13" ht="15.75" customHeight="1" x14ac:dyDescent="0.25">
      <c r="B67" s="176"/>
      <c r="C67" s="176"/>
      <c r="D67" s="176"/>
      <c r="E67" s="176"/>
      <c r="F67" s="176"/>
      <c r="G67" s="176"/>
      <c r="H67" s="176"/>
      <c r="I67" s="176"/>
      <c r="J67" s="176"/>
      <c r="K67" s="176"/>
      <c r="L67" s="176"/>
      <c r="M67" s="176"/>
    </row>
    <row r="68" spans="2:13" ht="15.75" customHeight="1" x14ac:dyDescent="0.25">
      <c r="B68" s="176"/>
      <c r="C68" s="176"/>
      <c r="D68" s="176"/>
      <c r="E68" s="176"/>
      <c r="F68" s="176"/>
      <c r="G68" s="176"/>
      <c r="H68" s="176"/>
      <c r="I68" s="176"/>
      <c r="J68" s="176"/>
      <c r="K68" s="176"/>
      <c r="L68" s="176"/>
      <c r="M68" s="176"/>
    </row>
    <row r="69" spans="2:13" ht="15.75" customHeight="1" x14ac:dyDescent="0.25">
      <c r="B69" s="176"/>
      <c r="C69" s="176"/>
      <c r="D69" s="176"/>
      <c r="E69" s="176"/>
      <c r="F69" s="176"/>
      <c r="G69" s="176"/>
      <c r="H69" s="176"/>
      <c r="I69" s="176"/>
      <c r="J69" s="176"/>
      <c r="K69" s="176"/>
      <c r="L69" s="176"/>
      <c r="M69" s="176"/>
    </row>
    <row r="70" spans="2:13" ht="15.75" customHeight="1" x14ac:dyDescent="0.25">
      <c r="B70" s="176"/>
      <c r="C70" s="176"/>
      <c r="D70" s="176"/>
      <c r="E70" s="176"/>
      <c r="F70" s="176"/>
      <c r="G70" s="176"/>
      <c r="H70" s="176"/>
      <c r="I70" s="176"/>
      <c r="J70" s="176"/>
      <c r="K70" s="176"/>
      <c r="L70" s="176"/>
      <c r="M70" s="176"/>
    </row>
    <row r="71" spans="2:13" ht="15.75" customHeight="1" x14ac:dyDescent="0.25">
      <c r="B71" s="176"/>
      <c r="C71" s="176"/>
      <c r="D71" s="176"/>
      <c r="E71" s="176"/>
      <c r="F71" s="176"/>
      <c r="G71" s="176"/>
      <c r="H71" s="176"/>
      <c r="I71" s="176"/>
      <c r="J71" s="176"/>
      <c r="K71" s="176"/>
      <c r="L71" s="176"/>
      <c r="M71" s="176"/>
    </row>
    <row r="72" spans="2:13" ht="15.75" customHeight="1" x14ac:dyDescent="0.25">
      <c r="B72" s="176"/>
      <c r="C72" s="176"/>
      <c r="D72" s="176"/>
      <c r="E72" s="176"/>
      <c r="F72" s="176"/>
      <c r="G72" s="176"/>
      <c r="H72" s="176"/>
      <c r="I72" s="176"/>
      <c r="J72" s="176"/>
      <c r="K72" s="176"/>
      <c r="L72" s="176"/>
      <c r="M72" s="176"/>
    </row>
    <row r="73" spans="2:13" ht="15.75" customHeight="1" x14ac:dyDescent="0.25">
      <c r="B73" s="176"/>
      <c r="C73" s="176"/>
      <c r="D73" s="176"/>
      <c r="E73" s="176"/>
      <c r="F73" s="176"/>
      <c r="G73" s="176"/>
      <c r="H73" s="176"/>
      <c r="I73" s="176"/>
      <c r="J73" s="176"/>
      <c r="K73" s="176"/>
      <c r="L73" s="176"/>
      <c r="M73" s="176"/>
    </row>
    <row r="74" spans="2:13" ht="15.75" customHeight="1" x14ac:dyDescent="0.25">
      <c r="B74" s="176"/>
      <c r="C74" s="176"/>
      <c r="D74" s="176"/>
      <c r="E74" s="176"/>
      <c r="F74" s="176"/>
      <c r="G74" s="176"/>
      <c r="H74" s="176"/>
      <c r="I74" s="176"/>
      <c r="J74" s="176"/>
      <c r="K74" s="176"/>
      <c r="L74" s="176"/>
      <c r="M74" s="176"/>
    </row>
    <row r="75" spans="2:13" ht="15.75" customHeight="1" x14ac:dyDescent="0.25">
      <c r="B75" s="176"/>
      <c r="C75" s="176"/>
      <c r="D75" s="176"/>
      <c r="E75" s="176"/>
      <c r="F75" s="176"/>
      <c r="G75" s="176"/>
      <c r="H75" s="176"/>
      <c r="I75" s="176"/>
      <c r="J75" s="176"/>
      <c r="K75" s="176"/>
      <c r="L75" s="176"/>
      <c r="M75" s="176"/>
    </row>
    <row r="76" spans="2:13" ht="15.75" customHeight="1" x14ac:dyDescent="0.25">
      <c r="B76" s="176"/>
      <c r="C76" s="176"/>
      <c r="D76" s="176"/>
      <c r="E76" s="176"/>
      <c r="F76" s="176"/>
      <c r="G76" s="176"/>
      <c r="H76" s="176"/>
      <c r="I76" s="176"/>
      <c r="J76" s="176"/>
      <c r="K76" s="176"/>
      <c r="L76" s="176"/>
      <c r="M76" s="176"/>
    </row>
    <row r="77" spans="2:13" ht="15.75" customHeight="1" x14ac:dyDescent="0.25">
      <c r="B77" s="176"/>
      <c r="C77" s="176"/>
      <c r="D77" s="176"/>
      <c r="E77" s="176"/>
      <c r="F77" s="176"/>
      <c r="G77" s="176"/>
      <c r="H77" s="176"/>
      <c r="I77" s="176"/>
      <c r="J77" s="176"/>
      <c r="K77" s="176"/>
      <c r="L77" s="176"/>
      <c r="M77" s="176"/>
    </row>
    <row r="78" spans="2:13" ht="15.75" customHeight="1" x14ac:dyDescent="0.25">
      <c r="B78" s="176"/>
      <c r="C78" s="176"/>
      <c r="D78" s="176"/>
      <c r="E78" s="176"/>
      <c r="F78" s="176"/>
      <c r="G78" s="176"/>
      <c r="H78" s="176"/>
      <c r="I78" s="176"/>
      <c r="J78" s="176"/>
      <c r="K78" s="176"/>
      <c r="L78" s="176"/>
      <c r="M78" s="176"/>
    </row>
    <row r="79" spans="2:13" ht="15.75" customHeight="1" x14ac:dyDescent="0.25">
      <c r="B79" s="176"/>
      <c r="C79" s="176"/>
      <c r="D79" s="176"/>
      <c r="E79" s="176"/>
      <c r="F79" s="176"/>
      <c r="G79" s="176"/>
      <c r="H79" s="176"/>
      <c r="I79" s="176"/>
      <c r="J79" s="176"/>
      <c r="K79" s="176"/>
      <c r="L79" s="176"/>
      <c r="M79" s="176"/>
    </row>
    <row r="80" spans="2:13" ht="15.75" customHeight="1" x14ac:dyDescent="0.25">
      <c r="B80" s="176"/>
      <c r="C80" s="176"/>
      <c r="D80" s="176"/>
      <c r="E80" s="176"/>
      <c r="F80" s="176"/>
      <c r="G80" s="176"/>
      <c r="H80" s="176"/>
      <c r="I80" s="176"/>
      <c r="J80" s="176"/>
      <c r="K80" s="176"/>
      <c r="L80" s="176"/>
      <c r="M80" s="176"/>
    </row>
    <row r="81" spans="2:13" ht="15.75" customHeight="1" x14ac:dyDescent="0.25">
      <c r="B81" s="176"/>
      <c r="C81" s="176"/>
      <c r="D81" s="176"/>
      <c r="E81" s="176"/>
      <c r="F81" s="176"/>
      <c r="G81" s="176"/>
      <c r="H81" s="176"/>
      <c r="I81" s="176"/>
      <c r="J81" s="176"/>
      <c r="K81" s="176"/>
      <c r="L81" s="176"/>
      <c r="M81" s="176"/>
    </row>
    <row r="82" spans="2:13" ht="15.75" customHeight="1" x14ac:dyDescent="0.25">
      <c r="B82" s="176"/>
      <c r="C82" s="176"/>
      <c r="D82" s="176"/>
      <c r="E82" s="176"/>
      <c r="F82" s="176"/>
      <c r="G82" s="176"/>
      <c r="H82" s="176"/>
      <c r="I82" s="176"/>
      <c r="J82" s="176"/>
      <c r="K82" s="176"/>
      <c r="L82" s="176"/>
      <c r="M82" s="176"/>
    </row>
    <row r="83" spans="2:13" ht="15.75" customHeight="1" x14ac:dyDescent="0.25">
      <c r="B83" s="176"/>
      <c r="C83" s="176"/>
      <c r="D83" s="176"/>
      <c r="E83" s="176"/>
      <c r="F83" s="176"/>
      <c r="G83" s="176"/>
      <c r="H83" s="176"/>
      <c r="I83" s="176"/>
      <c r="J83" s="176"/>
      <c r="K83" s="176"/>
      <c r="L83" s="176"/>
      <c r="M83" s="176"/>
    </row>
    <row r="84" spans="2:13" ht="15.75" customHeight="1" x14ac:dyDescent="0.25">
      <c r="B84" s="176"/>
      <c r="C84" s="176"/>
      <c r="D84" s="176"/>
      <c r="E84" s="176"/>
      <c r="F84" s="176"/>
      <c r="G84" s="176"/>
      <c r="H84" s="176"/>
      <c r="I84" s="176"/>
      <c r="J84" s="176"/>
      <c r="K84" s="176"/>
      <c r="L84" s="176"/>
      <c r="M84" s="176"/>
    </row>
    <row r="85" spans="2:13" ht="15.75" customHeight="1" x14ac:dyDescent="0.25">
      <c r="B85" s="176"/>
      <c r="C85" s="176"/>
      <c r="D85" s="176"/>
      <c r="E85" s="176"/>
      <c r="F85" s="176"/>
      <c r="G85" s="176"/>
      <c r="H85" s="176"/>
      <c r="I85" s="176"/>
      <c r="J85" s="176"/>
      <c r="K85" s="176"/>
      <c r="L85" s="176"/>
      <c r="M85" s="176"/>
    </row>
    <row r="86" spans="2:13" ht="15.75" customHeight="1" x14ac:dyDescent="0.25">
      <c r="B86" s="176"/>
      <c r="C86" s="176"/>
      <c r="D86" s="176"/>
      <c r="E86" s="176"/>
      <c r="F86" s="176"/>
      <c r="G86" s="176"/>
      <c r="H86" s="176"/>
      <c r="I86" s="176"/>
      <c r="J86" s="176"/>
      <c r="K86" s="176"/>
      <c r="L86" s="176"/>
      <c r="M86" s="176"/>
    </row>
    <row r="87" spans="2:13" ht="15.75" customHeight="1" x14ac:dyDescent="0.25">
      <c r="B87" s="176"/>
      <c r="C87" s="176"/>
      <c r="D87" s="176"/>
      <c r="E87" s="176"/>
      <c r="F87" s="176"/>
      <c r="G87" s="176"/>
      <c r="H87" s="176"/>
      <c r="I87" s="176"/>
      <c r="J87" s="176"/>
      <c r="K87" s="176"/>
      <c r="L87" s="176"/>
      <c r="M87" s="176"/>
    </row>
    <row r="88" spans="2:13" ht="15.75" customHeight="1" x14ac:dyDescent="0.25">
      <c r="B88" s="176"/>
      <c r="C88" s="176"/>
      <c r="D88" s="176"/>
      <c r="E88" s="176"/>
      <c r="F88" s="176"/>
      <c r="G88" s="176"/>
      <c r="H88" s="176"/>
      <c r="I88" s="176"/>
      <c r="J88" s="176"/>
      <c r="K88" s="176"/>
      <c r="L88" s="176"/>
      <c r="M88" s="176"/>
    </row>
    <row r="89" spans="2:13" ht="15.75" customHeight="1" x14ac:dyDescent="0.25">
      <c r="B89" s="176"/>
      <c r="C89" s="176"/>
      <c r="D89" s="176"/>
      <c r="E89" s="176"/>
      <c r="F89" s="176"/>
      <c r="G89" s="176"/>
      <c r="H89" s="176"/>
      <c r="I89" s="176"/>
      <c r="J89" s="176"/>
      <c r="K89" s="176"/>
      <c r="L89" s="176"/>
      <c r="M89" s="176"/>
    </row>
    <row r="90" spans="2:13" ht="15.75" customHeight="1" x14ac:dyDescent="0.25">
      <c r="B90" s="176"/>
      <c r="C90" s="176"/>
      <c r="D90" s="176"/>
      <c r="E90" s="176"/>
      <c r="F90" s="176"/>
      <c r="G90" s="176"/>
      <c r="H90" s="176"/>
      <c r="I90" s="176"/>
      <c r="J90" s="176"/>
      <c r="K90" s="176"/>
      <c r="L90" s="176"/>
      <c r="M90" s="176"/>
    </row>
    <row r="91" spans="2:13" ht="15.75" customHeight="1" x14ac:dyDescent="0.25">
      <c r="B91" s="176"/>
      <c r="C91" s="176"/>
      <c r="D91" s="176"/>
      <c r="E91" s="176"/>
      <c r="F91" s="176"/>
      <c r="G91" s="176"/>
      <c r="H91" s="176"/>
      <c r="I91" s="176"/>
      <c r="J91" s="176"/>
      <c r="K91" s="176"/>
      <c r="L91" s="176"/>
      <c r="M91" s="176"/>
    </row>
    <row r="92" spans="2:13" ht="15.75" customHeight="1" x14ac:dyDescent="0.25">
      <c r="B92" s="176"/>
      <c r="C92" s="176"/>
      <c r="D92" s="176"/>
      <c r="E92" s="176"/>
      <c r="F92" s="176"/>
      <c r="G92" s="176"/>
      <c r="H92" s="176"/>
      <c r="I92" s="176"/>
      <c r="J92" s="176"/>
      <c r="K92" s="176"/>
      <c r="L92" s="176"/>
      <c r="M92" s="176"/>
    </row>
    <row r="93" spans="2:13" ht="15.75" customHeight="1" x14ac:dyDescent="0.25">
      <c r="B93" s="176"/>
      <c r="C93" s="176"/>
      <c r="D93" s="176"/>
      <c r="E93" s="176"/>
      <c r="F93" s="176"/>
      <c r="G93" s="176"/>
      <c r="H93" s="176"/>
      <c r="I93" s="176"/>
      <c r="J93" s="176"/>
      <c r="K93" s="176"/>
      <c r="L93" s="176"/>
      <c r="M93" s="176"/>
    </row>
    <row r="94" spans="2:13" ht="15.75" customHeight="1" x14ac:dyDescent="0.25">
      <c r="B94" s="176"/>
      <c r="C94" s="176"/>
      <c r="D94" s="176"/>
      <c r="E94" s="176"/>
      <c r="F94" s="176"/>
      <c r="G94" s="176"/>
      <c r="H94" s="176"/>
      <c r="I94" s="176"/>
      <c r="J94" s="176"/>
      <c r="K94" s="176"/>
      <c r="L94" s="176"/>
      <c r="M94" s="176"/>
    </row>
    <row r="95" spans="2:13" ht="15.75" customHeight="1" x14ac:dyDescent="0.25">
      <c r="B95" s="176"/>
      <c r="C95" s="176"/>
      <c r="D95" s="176"/>
      <c r="E95" s="176"/>
      <c r="F95" s="176"/>
      <c r="G95" s="176"/>
      <c r="H95" s="176"/>
      <c r="I95" s="176"/>
      <c r="J95" s="176"/>
      <c r="K95" s="176"/>
      <c r="L95" s="176"/>
      <c r="M95" s="176"/>
    </row>
    <row r="96" spans="2:13" ht="15.75" customHeight="1" x14ac:dyDescent="0.25">
      <c r="B96" s="176"/>
      <c r="C96" s="176"/>
      <c r="D96" s="176"/>
      <c r="E96" s="176"/>
      <c r="F96" s="176"/>
      <c r="G96" s="176"/>
      <c r="H96" s="176"/>
      <c r="I96" s="176"/>
      <c r="J96" s="176"/>
      <c r="K96" s="176"/>
      <c r="L96" s="176"/>
      <c r="M96" s="176"/>
    </row>
    <row r="97" spans="2:13" ht="15.75" customHeight="1" x14ac:dyDescent="0.25">
      <c r="B97" s="176"/>
      <c r="C97" s="176"/>
      <c r="D97" s="176"/>
      <c r="E97" s="176"/>
      <c r="F97" s="176"/>
      <c r="G97" s="176"/>
      <c r="H97" s="176"/>
      <c r="I97" s="176"/>
      <c r="J97" s="176"/>
      <c r="K97" s="176"/>
      <c r="L97" s="176"/>
      <c r="M97" s="176"/>
    </row>
    <row r="98" spans="2:13" ht="15.75" customHeight="1" x14ac:dyDescent="0.25">
      <c r="B98" s="176"/>
      <c r="C98" s="176"/>
      <c r="D98" s="176"/>
      <c r="E98" s="176"/>
      <c r="F98" s="176"/>
      <c r="G98" s="176"/>
      <c r="H98" s="176"/>
      <c r="I98" s="176"/>
      <c r="J98" s="176"/>
      <c r="K98" s="176"/>
      <c r="L98" s="176"/>
      <c r="M98" s="176"/>
    </row>
    <row r="99" spans="2:13" ht="15.75" customHeight="1" x14ac:dyDescent="0.25">
      <c r="B99" s="176"/>
      <c r="C99" s="176"/>
      <c r="D99" s="176"/>
      <c r="E99" s="176"/>
      <c r="F99" s="176"/>
      <c r="G99" s="176"/>
      <c r="H99" s="176"/>
      <c r="I99" s="176"/>
      <c r="J99" s="176"/>
      <c r="K99" s="176"/>
      <c r="L99" s="176"/>
      <c r="M99" s="176"/>
    </row>
    <row r="100" spans="2:13" ht="15.75" customHeight="1" x14ac:dyDescent="0.25">
      <c r="B100" s="176"/>
      <c r="C100" s="176"/>
      <c r="D100" s="176"/>
      <c r="E100" s="176"/>
      <c r="F100" s="176"/>
      <c r="G100" s="176"/>
      <c r="H100" s="176"/>
      <c r="I100" s="176"/>
      <c r="J100" s="176"/>
      <c r="K100" s="176"/>
      <c r="L100" s="176"/>
      <c r="M100" s="176"/>
    </row>
    <row r="101" spans="2:13" ht="15.75" customHeight="1" x14ac:dyDescent="0.25">
      <c r="B101" s="176"/>
      <c r="C101" s="176"/>
      <c r="D101" s="176"/>
      <c r="E101" s="176"/>
      <c r="F101" s="176"/>
      <c r="G101" s="176"/>
      <c r="H101" s="176"/>
      <c r="I101" s="176"/>
      <c r="J101" s="176"/>
      <c r="K101" s="176"/>
      <c r="L101" s="176"/>
      <c r="M101" s="176"/>
    </row>
    <row r="102" spans="2:13" ht="15.75" customHeight="1" x14ac:dyDescent="0.25">
      <c r="B102" s="176"/>
      <c r="C102" s="176"/>
      <c r="D102" s="176"/>
      <c r="E102" s="176"/>
      <c r="F102" s="176"/>
      <c r="G102" s="176"/>
      <c r="H102" s="176"/>
      <c r="I102" s="176"/>
      <c r="J102" s="176"/>
      <c r="K102" s="176"/>
      <c r="L102" s="176"/>
      <c r="M102" s="176"/>
    </row>
    <row r="103" spans="2:13" ht="15.75" customHeight="1" x14ac:dyDescent="0.25">
      <c r="B103" s="176"/>
      <c r="C103" s="176"/>
      <c r="D103" s="176"/>
      <c r="E103" s="176"/>
      <c r="F103" s="176"/>
      <c r="G103" s="176"/>
      <c r="H103" s="176"/>
      <c r="I103" s="176"/>
      <c r="J103" s="176"/>
      <c r="K103" s="176"/>
      <c r="L103" s="176"/>
      <c r="M103" s="176"/>
    </row>
    <row r="104" spans="2:13" ht="15.75" customHeight="1" x14ac:dyDescent="0.25">
      <c r="B104" s="176"/>
      <c r="C104" s="176"/>
      <c r="D104" s="176"/>
      <c r="E104" s="176"/>
      <c r="F104" s="176"/>
      <c r="G104" s="176"/>
      <c r="H104" s="176"/>
      <c r="I104" s="176"/>
      <c r="J104" s="176"/>
      <c r="K104" s="176"/>
      <c r="L104" s="176"/>
      <c r="M104" s="176"/>
    </row>
    <row r="105" spans="2:13" ht="15.75" customHeight="1" x14ac:dyDescent="0.25">
      <c r="B105" s="176"/>
      <c r="C105" s="176"/>
      <c r="D105" s="176"/>
      <c r="E105" s="176"/>
      <c r="F105" s="176"/>
      <c r="G105" s="176"/>
      <c r="H105" s="176"/>
      <c r="I105" s="176"/>
      <c r="J105" s="176"/>
      <c r="K105" s="176"/>
      <c r="L105" s="176"/>
      <c r="M105" s="176"/>
    </row>
    <row r="106" spans="2:13" ht="15.75" customHeight="1" x14ac:dyDescent="0.25">
      <c r="B106" s="176"/>
      <c r="C106" s="176"/>
      <c r="D106" s="176"/>
      <c r="E106" s="176"/>
      <c r="F106" s="176"/>
      <c r="G106" s="176"/>
      <c r="H106" s="176"/>
      <c r="I106" s="176"/>
      <c r="J106" s="176"/>
      <c r="K106" s="176"/>
      <c r="L106" s="176"/>
      <c r="M106" s="176"/>
    </row>
    <row r="107" spans="2:13" ht="15.75" customHeight="1" x14ac:dyDescent="0.25">
      <c r="B107" s="176"/>
      <c r="C107" s="176"/>
      <c r="D107" s="176"/>
      <c r="E107" s="176"/>
      <c r="F107" s="176"/>
      <c r="G107" s="176"/>
      <c r="H107" s="176"/>
      <c r="I107" s="176"/>
      <c r="J107" s="176"/>
      <c r="K107" s="176"/>
      <c r="L107" s="176"/>
      <c r="M107" s="176"/>
    </row>
    <row r="108" spans="2:13" ht="15.75" customHeight="1" x14ac:dyDescent="0.25">
      <c r="B108" s="176"/>
      <c r="C108" s="176"/>
      <c r="D108" s="176"/>
      <c r="E108" s="176"/>
      <c r="F108" s="176"/>
      <c r="G108" s="176"/>
      <c r="H108" s="176"/>
      <c r="I108" s="176"/>
      <c r="J108" s="176"/>
      <c r="K108" s="176"/>
      <c r="L108" s="176"/>
      <c r="M108" s="176"/>
    </row>
    <row r="109" spans="2:13" ht="15.75" customHeight="1" x14ac:dyDescent="0.25">
      <c r="B109" s="176"/>
      <c r="C109" s="176"/>
      <c r="D109" s="176"/>
      <c r="E109" s="176"/>
      <c r="F109" s="176"/>
      <c r="G109" s="176"/>
      <c r="H109" s="176"/>
      <c r="I109" s="176"/>
      <c r="J109" s="176"/>
      <c r="K109" s="176"/>
      <c r="L109" s="176"/>
      <c r="M109" s="176"/>
    </row>
    <row r="110" spans="2:13" ht="15.75" customHeight="1" x14ac:dyDescent="0.25">
      <c r="B110" s="176"/>
      <c r="C110" s="176"/>
      <c r="D110" s="176"/>
      <c r="E110" s="176"/>
      <c r="F110" s="176"/>
      <c r="G110" s="176"/>
      <c r="H110" s="176"/>
      <c r="I110" s="176"/>
      <c r="J110" s="176"/>
      <c r="K110" s="176"/>
      <c r="L110" s="176"/>
      <c r="M110" s="176"/>
    </row>
    <row r="111" spans="2:13" ht="15.75" customHeight="1" x14ac:dyDescent="0.25">
      <c r="B111" s="176"/>
      <c r="C111" s="176"/>
      <c r="D111" s="176"/>
      <c r="E111" s="176"/>
      <c r="F111" s="176"/>
      <c r="G111" s="176"/>
      <c r="H111" s="176"/>
      <c r="I111" s="176"/>
      <c r="J111" s="176"/>
      <c r="K111" s="176"/>
      <c r="L111" s="176"/>
      <c r="M111" s="176"/>
    </row>
    <row r="112" spans="2:13" ht="15.75" customHeight="1" x14ac:dyDescent="0.25">
      <c r="B112" s="176"/>
      <c r="C112" s="176"/>
      <c r="D112" s="176"/>
      <c r="E112" s="176"/>
      <c r="F112" s="176"/>
      <c r="G112" s="176"/>
      <c r="H112" s="176"/>
      <c r="I112" s="176"/>
      <c r="J112" s="176"/>
      <c r="K112" s="176"/>
      <c r="L112" s="176"/>
      <c r="M112" s="176"/>
    </row>
    <row r="113" spans="2:13" ht="15.75" customHeight="1" x14ac:dyDescent="0.25">
      <c r="B113" s="176"/>
      <c r="C113" s="176"/>
      <c r="D113" s="176"/>
      <c r="E113" s="176"/>
      <c r="F113" s="176"/>
      <c r="G113" s="176"/>
      <c r="H113" s="176"/>
      <c r="I113" s="176"/>
      <c r="J113" s="176"/>
      <c r="K113" s="176"/>
      <c r="L113" s="176"/>
      <c r="M113" s="176"/>
    </row>
    <row r="114" spans="2:13" ht="15.75" customHeight="1" x14ac:dyDescent="0.25">
      <c r="B114" s="176"/>
      <c r="C114" s="176"/>
      <c r="D114" s="176"/>
      <c r="E114" s="176"/>
      <c r="F114" s="176"/>
      <c r="G114" s="176"/>
      <c r="H114" s="176"/>
      <c r="I114" s="176"/>
      <c r="J114" s="176"/>
      <c r="K114" s="176"/>
      <c r="L114" s="176"/>
      <c r="M114" s="176"/>
    </row>
    <row r="115" spans="2:13" ht="15.75" customHeight="1" x14ac:dyDescent="0.25">
      <c r="B115" s="176"/>
      <c r="C115" s="176"/>
      <c r="D115" s="176"/>
      <c r="E115" s="176"/>
      <c r="F115" s="176"/>
      <c r="G115" s="176"/>
      <c r="H115" s="176"/>
      <c r="I115" s="176"/>
      <c r="J115" s="176"/>
      <c r="K115" s="176"/>
      <c r="L115" s="176"/>
      <c r="M115" s="176"/>
    </row>
    <row r="116" spans="2:13" ht="15.75" customHeight="1" x14ac:dyDescent="0.25">
      <c r="B116" s="176"/>
      <c r="C116" s="176"/>
      <c r="D116" s="176"/>
      <c r="E116" s="176"/>
      <c r="F116" s="176"/>
      <c r="G116" s="176"/>
      <c r="H116" s="176"/>
      <c r="I116" s="176"/>
      <c r="J116" s="176"/>
      <c r="K116" s="176"/>
      <c r="L116" s="176"/>
      <c r="M116" s="176"/>
    </row>
    <row r="117" spans="2:13" ht="15.75" customHeight="1" x14ac:dyDescent="0.25">
      <c r="B117" s="176"/>
      <c r="C117" s="176"/>
      <c r="D117" s="176"/>
      <c r="E117" s="176"/>
      <c r="F117" s="176"/>
      <c r="G117" s="176"/>
      <c r="H117" s="176"/>
      <c r="I117" s="176"/>
      <c r="J117" s="176"/>
      <c r="K117" s="176"/>
      <c r="L117" s="176"/>
      <c r="M117" s="176"/>
    </row>
    <row r="118" spans="2:13" ht="15.75" customHeight="1" x14ac:dyDescent="0.25">
      <c r="B118" s="176"/>
      <c r="C118" s="176"/>
      <c r="D118" s="176"/>
      <c r="E118" s="176"/>
      <c r="F118" s="176"/>
      <c r="G118" s="176"/>
      <c r="H118" s="176"/>
      <c r="I118" s="176"/>
      <c r="J118" s="176"/>
      <c r="K118" s="176"/>
      <c r="L118" s="176"/>
      <c r="M118" s="176"/>
    </row>
    <row r="119" spans="2:13" ht="15.75" customHeight="1" x14ac:dyDescent="0.25">
      <c r="B119" s="176"/>
      <c r="C119" s="176"/>
      <c r="D119" s="176"/>
      <c r="E119" s="176"/>
      <c r="F119" s="176"/>
      <c r="G119" s="176"/>
      <c r="H119" s="176"/>
      <c r="I119" s="176"/>
      <c r="J119" s="176"/>
      <c r="K119" s="176"/>
      <c r="L119" s="176"/>
      <c r="M119" s="176"/>
    </row>
    <row r="120" spans="2:13" ht="15.75" customHeight="1" x14ac:dyDescent="0.25">
      <c r="B120" s="176"/>
      <c r="C120" s="176"/>
      <c r="D120" s="176"/>
      <c r="E120" s="176"/>
      <c r="F120" s="176"/>
      <c r="G120" s="176"/>
      <c r="H120" s="176"/>
      <c r="I120" s="176"/>
      <c r="J120" s="176"/>
      <c r="K120" s="176"/>
      <c r="L120" s="176"/>
      <c r="M120" s="176"/>
    </row>
    <row r="121" spans="2:13" ht="15.75" customHeight="1" x14ac:dyDescent="0.25">
      <c r="B121" s="176"/>
      <c r="C121" s="176"/>
      <c r="D121" s="176"/>
      <c r="E121" s="176"/>
      <c r="F121" s="176"/>
      <c r="G121" s="176"/>
      <c r="H121" s="176"/>
      <c r="I121" s="176"/>
      <c r="J121" s="176"/>
      <c r="K121" s="176"/>
      <c r="L121" s="176"/>
      <c r="M121" s="176"/>
    </row>
    <row r="122" spans="2:13" ht="15.75" customHeight="1" x14ac:dyDescent="0.25">
      <c r="B122" s="176"/>
      <c r="C122" s="176"/>
      <c r="D122" s="176"/>
      <c r="E122" s="176"/>
      <c r="F122" s="176"/>
      <c r="G122" s="176"/>
      <c r="H122" s="176"/>
      <c r="I122" s="176"/>
      <c r="J122" s="176"/>
      <c r="K122" s="176"/>
      <c r="L122" s="176"/>
      <c r="M122" s="176"/>
    </row>
    <row r="123" spans="2:13" ht="15.75" customHeight="1" x14ac:dyDescent="0.25">
      <c r="B123" s="176"/>
      <c r="C123" s="176"/>
      <c r="D123" s="176"/>
      <c r="E123" s="176"/>
      <c r="F123" s="176"/>
      <c r="G123" s="176"/>
      <c r="H123" s="176"/>
      <c r="I123" s="176"/>
      <c r="J123" s="176"/>
      <c r="K123" s="176"/>
      <c r="L123" s="176"/>
      <c r="M123" s="176"/>
    </row>
    <row r="124" spans="2:13" ht="15.75" customHeight="1" x14ac:dyDescent="0.25">
      <c r="B124" s="176"/>
      <c r="C124" s="176"/>
      <c r="D124" s="176"/>
      <c r="E124" s="176"/>
      <c r="F124" s="176"/>
      <c r="G124" s="176"/>
      <c r="H124" s="176"/>
      <c r="I124" s="176"/>
      <c r="J124" s="176"/>
      <c r="K124" s="176"/>
      <c r="L124" s="176"/>
      <c r="M124" s="176"/>
    </row>
    <row r="125" spans="2:13" ht="15.75" customHeight="1" x14ac:dyDescent="0.25">
      <c r="B125" s="176"/>
      <c r="C125" s="176"/>
      <c r="D125" s="176"/>
      <c r="E125" s="176"/>
      <c r="F125" s="176"/>
      <c r="G125" s="176"/>
      <c r="H125" s="176"/>
      <c r="I125" s="176"/>
      <c r="J125" s="176"/>
      <c r="K125" s="176"/>
      <c r="L125" s="176"/>
      <c r="M125" s="176"/>
    </row>
    <row r="126" spans="2:13" ht="15.75" customHeight="1" x14ac:dyDescent="0.25">
      <c r="B126" s="176"/>
      <c r="C126" s="176"/>
      <c r="D126" s="176"/>
      <c r="E126" s="176"/>
      <c r="F126" s="176"/>
      <c r="G126" s="176"/>
      <c r="H126" s="176"/>
      <c r="I126" s="176"/>
      <c r="J126" s="176"/>
      <c r="K126" s="176"/>
      <c r="L126" s="176"/>
      <c r="M126" s="176"/>
    </row>
    <row r="127" spans="2:13" ht="15.75" customHeight="1" x14ac:dyDescent="0.25">
      <c r="B127" s="176"/>
      <c r="C127" s="176"/>
      <c r="D127" s="176"/>
      <c r="E127" s="176"/>
      <c r="F127" s="176"/>
      <c r="G127" s="176"/>
      <c r="H127" s="176"/>
      <c r="I127" s="176"/>
      <c r="J127" s="176"/>
      <c r="K127" s="176"/>
      <c r="L127" s="176"/>
      <c r="M127" s="176"/>
    </row>
    <row r="128" spans="2:13" ht="15.75" customHeight="1" x14ac:dyDescent="0.25">
      <c r="B128" s="176"/>
      <c r="C128" s="176"/>
      <c r="D128" s="176"/>
      <c r="E128" s="176"/>
      <c r="F128" s="176"/>
      <c r="G128" s="176"/>
      <c r="H128" s="176"/>
      <c r="I128" s="176"/>
      <c r="J128" s="176"/>
      <c r="K128" s="176"/>
      <c r="L128" s="176"/>
      <c r="M128" s="176"/>
    </row>
    <row r="129" spans="2:13" ht="15.75" customHeight="1" x14ac:dyDescent="0.25">
      <c r="B129" s="176"/>
      <c r="C129" s="176"/>
      <c r="D129" s="176"/>
      <c r="E129" s="176"/>
      <c r="F129" s="176"/>
      <c r="G129" s="176"/>
      <c r="H129" s="176"/>
      <c r="I129" s="176"/>
      <c r="J129" s="176"/>
      <c r="K129" s="176"/>
      <c r="L129" s="176"/>
      <c r="M129" s="176"/>
    </row>
    <row r="130" spans="2:13" ht="15.75" customHeight="1" x14ac:dyDescent="0.25">
      <c r="B130" s="176"/>
      <c r="C130" s="176"/>
      <c r="D130" s="176"/>
      <c r="E130" s="176"/>
      <c r="F130" s="176"/>
      <c r="G130" s="176"/>
      <c r="H130" s="176"/>
      <c r="I130" s="176"/>
      <c r="J130" s="176"/>
      <c r="K130" s="176"/>
      <c r="L130" s="176"/>
      <c r="M130" s="176"/>
    </row>
    <row r="131" spans="2:13" ht="15.75" customHeight="1" x14ac:dyDescent="0.25">
      <c r="B131" s="176"/>
      <c r="C131" s="176"/>
      <c r="D131" s="176"/>
      <c r="E131" s="176"/>
      <c r="F131" s="176"/>
      <c r="G131" s="176"/>
      <c r="H131" s="176"/>
      <c r="I131" s="176"/>
      <c r="J131" s="176"/>
      <c r="K131" s="176"/>
      <c r="L131" s="176"/>
      <c r="M131" s="176"/>
    </row>
    <row r="132" spans="2:13" ht="15.75" customHeight="1" x14ac:dyDescent="0.25">
      <c r="B132" s="176"/>
      <c r="C132" s="176"/>
      <c r="D132" s="176"/>
      <c r="E132" s="176"/>
      <c r="F132" s="176"/>
      <c r="G132" s="176"/>
      <c r="H132" s="176"/>
      <c r="I132" s="176"/>
      <c r="J132" s="176"/>
      <c r="K132" s="176"/>
      <c r="L132" s="176"/>
      <c r="M132" s="176"/>
    </row>
    <row r="133" spans="2:13" ht="15.75" customHeight="1" x14ac:dyDescent="0.25">
      <c r="B133" s="176"/>
      <c r="C133" s="176"/>
      <c r="D133" s="176"/>
      <c r="E133" s="176"/>
      <c r="F133" s="176"/>
      <c r="G133" s="176"/>
      <c r="H133" s="176"/>
      <c r="I133" s="176"/>
      <c r="J133" s="176"/>
      <c r="K133" s="176"/>
      <c r="L133" s="176"/>
      <c r="M133" s="176"/>
    </row>
    <row r="134" spans="2:13" ht="15.75" customHeight="1" x14ac:dyDescent="0.25">
      <c r="B134" s="176"/>
      <c r="C134" s="176"/>
      <c r="D134" s="176"/>
      <c r="E134" s="176"/>
      <c r="F134" s="176"/>
      <c r="G134" s="176"/>
      <c r="H134" s="176"/>
      <c r="I134" s="176"/>
      <c r="J134" s="176"/>
      <c r="K134" s="176"/>
      <c r="L134" s="176"/>
      <c r="M134" s="176"/>
    </row>
    <row r="135" spans="2:13" ht="15.75" customHeight="1" x14ac:dyDescent="0.25">
      <c r="B135" s="176"/>
      <c r="C135" s="176"/>
      <c r="D135" s="176"/>
      <c r="E135" s="176"/>
      <c r="F135" s="176"/>
      <c r="G135" s="176"/>
      <c r="H135" s="176"/>
      <c r="I135" s="176"/>
      <c r="J135" s="176"/>
      <c r="K135" s="176"/>
      <c r="L135" s="176"/>
      <c r="M135" s="176"/>
    </row>
    <row r="136" spans="2:13" ht="15.75" customHeight="1" x14ac:dyDescent="0.25">
      <c r="B136" s="176"/>
      <c r="C136" s="176"/>
      <c r="D136" s="176"/>
      <c r="E136" s="176"/>
      <c r="F136" s="176"/>
      <c r="G136" s="176"/>
      <c r="H136" s="176"/>
      <c r="I136" s="176"/>
      <c r="J136" s="176"/>
      <c r="K136" s="176"/>
      <c r="L136" s="176"/>
      <c r="M136" s="176"/>
    </row>
    <row r="137" spans="2:13" ht="15.75" customHeight="1" x14ac:dyDescent="0.25">
      <c r="B137" s="176"/>
      <c r="C137" s="176"/>
      <c r="D137" s="176"/>
      <c r="E137" s="176"/>
      <c r="F137" s="176"/>
      <c r="G137" s="176"/>
      <c r="H137" s="176"/>
      <c r="I137" s="176"/>
      <c r="J137" s="176"/>
      <c r="K137" s="176"/>
      <c r="L137" s="176"/>
      <c r="M137" s="176"/>
    </row>
    <row r="138" spans="2:13" ht="15.75" customHeight="1" x14ac:dyDescent="0.25">
      <c r="B138" s="176"/>
      <c r="C138" s="176"/>
      <c r="D138" s="176"/>
      <c r="E138" s="176"/>
      <c r="F138" s="176"/>
      <c r="G138" s="176"/>
      <c r="H138" s="176"/>
      <c r="I138" s="176"/>
      <c r="J138" s="176"/>
      <c r="K138" s="176"/>
      <c r="L138" s="176"/>
      <c r="M138" s="176"/>
    </row>
    <row r="139" spans="2:13" ht="15.75" customHeight="1" x14ac:dyDescent="0.25">
      <c r="B139" s="176"/>
      <c r="C139" s="176"/>
      <c r="D139" s="176"/>
      <c r="E139" s="176"/>
      <c r="F139" s="176"/>
      <c r="G139" s="176"/>
      <c r="H139" s="176"/>
      <c r="I139" s="176"/>
      <c r="J139" s="176"/>
      <c r="K139" s="176"/>
      <c r="L139" s="176"/>
      <c r="M139" s="176"/>
    </row>
    <row r="140" spans="2:13" ht="15.75" customHeight="1" x14ac:dyDescent="0.25">
      <c r="B140" s="176"/>
      <c r="C140" s="176"/>
      <c r="D140" s="176"/>
      <c r="E140" s="176"/>
      <c r="F140" s="176"/>
      <c r="G140" s="176"/>
      <c r="H140" s="176"/>
      <c r="I140" s="176"/>
      <c r="J140" s="176"/>
      <c r="K140" s="176"/>
      <c r="L140" s="176"/>
      <c r="M140" s="176"/>
    </row>
    <row r="141" spans="2:13" ht="15.75" customHeight="1" x14ac:dyDescent="0.25">
      <c r="B141" s="176"/>
      <c r="C141" s="176"/>
      <c r="D141" s="176"/>
      <c r="E141" s="176"/>
      <c r="F141" s="176"/>
      <c r="G141" s="176"/>
      <c r="H141" s="176"/>
      <c r="I141" s="176"/>
      <c r="J141" s="176"/>
      <c r="K141" s="176"/>
      <c r="L141" s="176"/>
      <c r="M141" s="176"/>
    </row>
    <row r="142" spans="2:13" ht="15.75" customHeight="1" x14ac:dyDescent="0.25">
      <c r="B142" s="176"/>
      <c r="C142" s="176"/>
      <c r="D142" s="176"/>
      <c r="E142" s="176"/>
      <c r="F142" s="176"/>
      <c r="G142" s="176"/>
      <c r="H142" s="176"/>
      <c r="I142" s="176"/>
      <c r="J142" s="176"/>
      <c r="K142" s="176"/>
      <c r="L142" s="176"/>
      <c r="M142" s="176"/>
    </row>
    <row r="143" spans="2:13" ht="15.75" customHeight="1" x14ac:dyDescent="0.25">
      <c r="B143" s="176"/>
      <c r="C143" s="176"/>
      <c r="D143" s="176"/>
      <c r="E143" s="176"/>
      <c r="F143" s="176"/>
      <c r="G143" s="176"/>
      <c r="H143" s="176"/>
      <c r="I143" s="176"/>
      <c r="J143" s="176"/>
      <c r="K143" s="176"/>
      <c r="L143" s="176"/>
      <c r="M143" s="176"/>
    </row>
    <row r="144" spans="2:13" ht="15.75" customHeight="1" x14ac:dyDescent="0.25">
      <c r="B144" s="176"/>
      <c r="C144" s="176"/>
      <c r="D144" s="176"/>
      <c r="E144" s="176"/>
      <c r="F144" s="176"/>
      <c r="G144" s="176"/>
      <c r="H144" s="176"/>
      <c r="I144" s="176"/>
      <c r="J144" s="176"/>
      <c r="K144" s="176"/>
      <c r="L144" s="176"/>
      <c r="M144" s="176"/>
    </row>
    <row r="145" spans="2:13" ht="15.75" customHeight="1" x14ac:dyDescent="0.25">
      <c r="B145" s="176"/>
      <c r="C145" s="176"/>
      <c r="D145" s="176"/>
      <c r="E145" s="176"/>
      <c r="F145" s="176"/>
      <c r="G145" s="176"/>
      <c r="H145" s="176"/>
      <c r="I145" s="176"/>
      <c r="J145" s="176"/>
      <c r="K145" s="176"/>
      <c r="L145" s="176"/>
      <c r="M145" s="176"/>
    </row>
    <row r="146" spans="2:13" ht="15.75" customHeight="1" x14ac:dyDescent="0.25">
      <c r="B146" s="176"/>
      <c r="C146" s="176"/>
      <c r="D146" s="176"/>
      <c r="E146" s="176"/>
      <c r="F146" s="176"/>
      <c r="G146" s="176"/>
      <c r="H146" s="176"/>
      <c r="I146" s="176"/>
      <c r="J146" s="176"/>
      <c r="K146" s="176"/>
      <c r="L146" s="176"/>
      <c r="M146" s="176"/>
    </row>
    <row r="147" spans="2:13" ht="15.75" customHeight="1" x14ac:dyDescent="0.25">
      <c r="B147" s="176"/>
      <c r="C147" s="176"/>
      <c r="D147" s="176"/>
      <c r="E147" s="176"/>
      <c r="F147" s="176"/>
      <c r="G147" s="176"/>
      <c r="H147" s="176"/>
      <c r="I147" s="176"/>
      <c r="J147" s="176"/>
      <c r="K147" s="176"/>
      <c r="L147" s="176"/>
      <c r="M147" s="176"/>
    </row>
    <row r="148" spans="2:13" ht="15.75" customHeight="1" x14ac:dyDescent="0.25">
      <c r="B148" s="176"/>
      <c r="C148" s="176"/>
      <c r="D148" s="176"/>
      <c r="E148" s="176"/>
      <c r="F148" s="176"/>
      <c r="G148" s="176"/>
      <c r="H148" s="176"/>
      <c r="I148" s="176"/>
      <c r="J148" s="176"/>
      <c r="K148" s="176"/>
      <c r="L148" s="176"/>
      <c r="M148" s="176"/>
    </row>
    <row r="149" spans="2:13" ht="15.75" customHeight="1" x14ac:dyDescent="0.25">
      <c r="B149" s="176"/>
      <c r="C149" s="176"/>
      <c r="D149" s="176"/>
      <c r="E149" s="176"/>
      <c r="F149" s="176"/>
      <c r="G149" s="176"/>
      <c r="H149" s="176"/>
      <c r="I149" s="176"/>
      <c r="J149" s="176"/>
      <c r="K149" s="176"/>
      <c r="L149" s="176"/>
      <c r="M149" s="176"/>
    </row>
    <row r="150" spans="2:13" ht="15.75" customHeight="1" x14ac:dyDescent="0.25">
      <c r="B150" s="176"/>
      <c r="C150" s="176"/>
      <c r="D150" s="176"/>
      <c r="E150" s="176"/>
      <c r="F150" s="176"/>
      <c r="G150" s="176"/>
      <c r="H150" s="176"/>
      <c r="I150" s="176"/>
      <c r="J150" s="176"/>
      <c r="K150" s="176"/>
      <c r="L150" s="176"/>
      <c r="M150" s="176"/>
    </row>
    <row r="151" spans="2:13" ht="15.75" customHeight="1" x14ac:dyDescent="0.25">
      <c r="B151" s="176"/>
      <c r="C151" s="176"/>
      <c r="D151" s="176"/>
      <c r="E151" s="176"/>
      <c r="F151" s="176"/>
      <c r="G151" s="176"/>
      <c r="H151" s="176"/>
      <c r="I151" s="176"/>
      <c r="J151" s="176"/>
      <c r="K151" s="176"/>
      <c r="L151" s="176"/>
      <c r="M151" s="176"/>
    </row>
    <row r="152" spans="2:13" ht="15.75" customHeight="1" x14ac:dyDescent="0.25">
      <c r="B152" s="176"/>
      <c r="C152" s="176"/>
      <c r="D152" s="176"/>
      <c r="E152" s="176"/>
      <c r="F152" s="176"/>
      <c r="G152" s="176"/>
      <c r="H152" s="176"/>
      <c r="I152" s="176"/>
      <c r="J152" s="176"/>
      <c r="K152" s="176"/>
      <c r="L152" s="176"/>
      <c r="M152" s="176"/>
    </row>
    <row r="153" spans="2:13" ht="15.75" customHeight="1" x14ac:dyDescent="0.25">
      <c r="B153" s="176"/>
      <c r="C153" s="176"/>
      <c r="D153" s="176"/>
      <c r="E153" s="176"/>
      <c r="F153" s="176"/>
      <c r="G153" s="176"/>
      <c r="H153" s="176"/>
      <c r="I153" s="176"/>
      <c r="J153" s="176"/>
      <c r="K153" s="176"/>
      <c r="L153" s="176"/>
      <c r="M153" s="176"/>
    </row>
    <row r="154" spans="2:13" ht="15.75" customHeight="1" x14ac:dyDescent="0.25">
      <c r="B154" s="176"/>
      <c r="C154" s="176"/>
      <c r="D154" s="176"/>
      <c r="E154" s="176"/>
      <c r="F154" s="176"/>
      <c r="G154" s="176"/>
      <c r="H154" s="176"/>
      <c r="I154" s="176"/>
      <c r="J154" s="176"/>
      <c r="K154" s="176"/>
      <c r="L154" s="176"/>
      <c r="M154" s="176"/>
    </row>
    <row r="155" spans="2:13" ht="15.75" customHeight="1" x14ac:dyDescent="0.25">
      <c r="B155" s="176"/>
      <c r="C155" s="176"/>
      <c r="D155" s="176"/>
      <c r="E155" s="176"/>
      <c r="F155" s="176"/>
      <c r="G155" s="176"/>
      <c r="H155" s="176"/>
      <c r="I155" s="176"/>
      <c r="J155" s="176"/>
      <c r="K155" s="176"/>
      <c r="L155" s="176"/>
      <c r="M155" s="176"/>
    </row>
    <row r="156" spans="2:13" ht="15.75" customHeight="1" x14ac:dyDescent="0.25">
      <c r="B156" s="176"/>
      <c r="C156" s="176"/>
      <c r="D156" s="176"/>
      <c r="E156" s="176"/>
      <c r="F156" s="176"/>
      <c r="G156" s="176"/>
      <c r="H156" s="176"/>
      <c r="I156" s="176"/>
      <c r="J156" s="176"/>
      <c r="K156" s="176"/>
      <c r="L156" s="176"/>
      <c r="M156" s="176"/>
    </row>
    <row r="157" spans="2:13" ht="15.75" customHeight="1" x14ac:dyDescent="0.25">
      <c r="B157" s="176"/>
      <c r="C157" s="176"/>
      <c r="D157" s="176"/>
      <c r="E157" s="176"/>
      <c r="F157" s="176"/>
      <c r="G157" s="176"/>
      <c r="H157" s="176"/>
      <c r="I157" s="176"/>
      <c r="J157" s="176"/>
      <c r="K157" s="176"/>
      <c r="L157" s="176"/>
      <c r="M157" s="176"/>
    </row>
    <row r="158" spans="2:13" ht="15.75" customHeight="1" x14ac:dyDescent="0.25">
      <c r="B158" s="176"/>
      <c r="C158" s="176"/>
      <c r="D158" s="176"/>
      <c r="E158" s="176"/>
      <c r="F158" s="176"/>
      <c r="G158" s="176"/>
      <c r="H158" s="176"/>
      <c r="I158" s="176"/>
      <c r="J158" s="176"/>
      <c r="K158" s="176"/>
      <c r="L158" s="176"/>
      <c r="M158" s="176"/>
    </row>
    <row r="159" spans="2:13" ht="15.75" customHeight="1" x14ac:dyDescent="0.25">
      <c r="B159" s="176"/>
      <c r="C159" s="176"/>
      <c r="D159" s="176"/>
      <c r="E159" s="176"/>
      <c r="F159" s="176"/>
      <c r="G159" s="176"/>
      <c r="H159" s="176"/>
      <c r="I159" s="176"/>
      <c r="J159" s="176"/>
      <c r="K159" s="176"/>
      <c r="L159" s="176"/>
      <c r="M159" s="176"/>
    </row>
    <row r="160" spans="2:13" ht="15.75" customHeight="1" x14ac:dyDescent="0.25">
      <c r="B160" s="176"/>
      <c r="C160" s="176"/>
      <c r="D160" s="176"/>
      <c r="E160" s="176"/>
      <c r="F160" s="176"/>
      <c r="G160" s="176"/>
      <c r="H160" s="176"/>
      <c r="I160" s="176"/>
      <c r="J160" s="176"/>
      <c r="K160" s="176"/>
      <c r="L160" s="176"/>
      <c r="M160" s="176"/>
    </row>
    <row r="161" spans="2:13" ht="15.75" customHeight="1" x14ac:dyDescent="0.25">
      <c r="B161" s="176"/>
      <c r="C161" s="176"/>
      <c r="D161" s="176"/>
      <c r="E161" s="176"/>
      <c r="F161" s="176"/>
      <c r="G161" s="176"/>
      <c r="H161" s="176"/>
      <c r="I161" s="176"/>
      <c r="J161" s="176"/>
      <c r="K161" s="176"/>
      <c r="L161" s="176"/>
      <c r="M161" s="176"/>
    </row>
    <row r="162" spans="2:13" ht="15.75" customHeight="1" x14ac:dyDescent="0.25">
      <c r="B162" s="176"/>
      <c r="C162" s="176"/>
      <c r="D162" s="176"/>
      <c r="E162" s="176"/>
      <c r="F162" s="176"/>
      <c r="G162" s="176"/>
      <c r="H162" s="176"/>
      <c r="I162" s="176"/>
      <c r="J162" s="176"/>
      <c r="K162" s="176"/>
      <c r="L162" s="176"/>
      <c r="M162" s="176"/>
    </row>
    <row r="163" spans="2:13" ht="15.75" customHeight="1" x14ac:dyDescent="0.25">
      <c r="B163" s="176"/>
      <c r="C163" s="176"/>
      <c r="D163" s="176"/>
      <c r="E163" s="176"/>
      <c r="F163" s="176"/>
      <c r="G163" s="176"/>
      <c r="H163" s="176"/>
      <c r="I163" s="176"/>
      <c r="J163" s="176"/>
      <c r="K163" s="176"/>
      <c r="L163" s="176"/>
      <c r="M163" s="176"/>
    </row>
    <row r="164" spans="2:13" ht="15.75" customHeight="1" x14ac:dyDescent="0.25">
      <c r="B164" s="176"/>
      <c r="C164" s="176"/>
      <c r="D164" s="176"/>
      <c r="E164" s="176"/>
      <c r="F164" s="176"/>
      <c r="G164" s="176"/>
      <c r="H164" s="176"/>
      <c r="I164" s="176"/>
      <c r="J164" s="176"/>
      <c r="K164" s="176"/>
      <c r="L164" s="176"/>
      <c r="M164" s="176"/>
    </row>
    <row r="165" spans="2:13" ht="15.75" customHeight="1" x14ac:dyDescent="0.25">
      <c r="B165" s="176"/>
      <c r="C165" s="176"/>
      <c r="D165" s="176"/>
      <c r="E165" s="176"/>
      <c r="F165" s="176"/>
      <c r="G165" s="176"/>
      <c r="H165" s="176"/>
      <c r="I165" s="176"/>
      <c r="J165" s="176"/>
      <c r="K165" s="176"/>
      <c r="L165" s="176"/>
      <c r="M165" s="176"/>
    </row>
    <row r="166" spans="2:13" ht="15.75" customHeight="1" x14ac:dyDescent="0.25">
      <c r="B166" s="176"/>
      <c r="C166" s="176"/>
      <c r="D166" s="176"/>
      <c r="E166" s="176"/>
      <c r="F166" s="176"/>
      <c r="G166" s="176"/>
      <c r="H166" s="176"/>
      <c r="I166" s="176"/>
      <c r="J166" s="176"/>
      <c r="K166" s="176"/>
      <c r="L166" s="176"/>
      <c r="M166" s="176"/>
    </row>
    <row r="167" spans="2:13" ht="15.75" customHeight="1" x14ac:dyDescent="0.25">
      <c r="B167" s="176"/>
      <c r="C167" s="176"/>
      <c r="D167" s="176"/>
      <c r="E167" s="176"/>
      <c r="F167" s="176"/>
      <c r="G167" s="176"/>
      <c r="H167" s="176"/>
      <c r="I167" s="176"/>
      <c r="J167" s="176"/>
      <c r="K167" s="176"/>
      <c r="L167" s="176"/>
      <c r="M167" s="176"/>
    </row>
    <row r="168" spans="2:13" ht="15.75" customHeight="1" x14ac:dyDescent="0.25">
      <c r="B168" s="176"/>
      <c r="C168" s="176"/>
      <c r="D168" s="176"/>
      <c r="E168" s="176"/>
      <c r="F168" s="176"/>
      <c r="G168" s="176"/>
      <c r="H168" s="176"/>
      <c r="I168" s="176"/>
      <c r="J168" s="176"/>
      <c r="K168" s="176"/>
      <c r="L168" s="176"/>
      <c r="M168" s="176"/>
    </row>
    <row r="169" spans="2:13" ht="15.75" customHeight="1" x14ac:dyDescent="0.25">
      <c r="B169" s="176"/>
      <c r="C169" s="176"/>
      <c r="D169" s="176"/>
      <c r="E169" s="176"/>
      <c r="F169" s="176"/>
      <c r="G169" s="176"/>
      <c r="H169" s="176"/>
      <c r="I169" s="176"/>
      <c r="J169" s="176"/>
      <c r="K169" s="176"/>
      <c r="L169" s="176"/>
      <c r="M169" s="176"/>
    </row>
    <row r="170" spans="2:13" ht="15.75" customHeight="1" x14ac:dyDescent="0.25">
      <c r="B170" s="176"/>
      <c r="C170" s="176"/>
      <c r="D170" s="176"/>
      <c r="E170" s="176"/>
      <c r="F170" s="176"/>
      <c r="G170" s="176"/>
      <c r="H170" s="176"/>
      <c r="I170" s="176"/>
      <c r="J170" s="176"/>
      <c r="K170" s="176"/>
      <c r="L170" s="176"/>
      <c r="M170" s="176"/>
    </row>
    <row r="171" spans="2:13" ht="15.75" customHeight="1" x14ac:dyDescent="0.25">
      <c r="B171" s="176"/>
      <c r="C171" s="176"/>
      <c r="D171" s="176"/>
      <c r="E171" s="176"/>
      <c r="F171" s="176"/>
      <c r="G171" s="176"/>
      <c r="H171" s="176"/>
      <c r="I171" s="176"/>
      <c r="J171" s="176"/>
      <c r="K171" s="176"/>
      <c r="L171" s="176"/>
      <c r="M171" s="176"/>
    </row>
    <row r="172" spans="2:13" ht="15.75" customHeight="1" x14ac:dyDescent="0.25">
      <c r="B172" s="176"/>
      <c r="C172" s="176"/>
      <c r="D172" s="176"/>
      <c r="E172" s="176"/>
      <c r="F172" s="176"/>
      <c r="G172" s="176"/>
      <c r="H172" s="176"/>
      <c r="I172" s="176"/>
      <c r="J172" s="176"/>
      <c r="K172" s="176"/>
      <c r="L172" s="176"/>
      <c r="M172" s="176"/>
    </row>
    <row r="173" spans="2:13" ht="15.75" customHeight="1" x14ac:dyDescent="0.25">
      <c r="B173" s="176"/>
      <c r="C173" s="176"/>
      <c r="D173" s="176"/>
      <c r="E173" s="176"/>
      <c r="F173" s="176"/>
      <c r="G173" s="176"/>
      <c r="H173" s="176"/>
      <c r="I173" s="176"/>
      <c r="J173" s="176"/>
      <c r="K173" s="176"/>
      <c r="L173" s="176"/>
      <c r="M173" s="176"/>
    </row>
    <row r="174" spans="2:13" ht="15.75" customHeight="1" x14ac:dyDescent="0.25">
      <c r="B174" s="176"/>
      <c r="C174" s="176"/>
      <c r="D174" s="176"/>
      <c r="E174" s="176"/>
      <c r="F174" s="176"/>
      <c r="G174" s="176"/>
      <c r="H174" s="176"/>
      <c r="I174" s="176"/>
      <c r="J174" s="176"/>
      <c r="K174" s="176"/>
      <c r="L174" s="176"/>
      <c r="M174" s="176"/>
    </row>
    <row r="175" spans="2:13" ht="15.75" customHeight="1" x14ac:dyDescent="0.25">
      <c r="B175" s="176"/>
      <c r="C175" s="176"/>
      <c r="D175" s="176"/>
      <c r="E175" s="176"/>
      <c r="F175" s="176"/>
      <c r="G175" s="176"/>
      <c r="H175" s="176"/>
      <c r="I175" s="176"/>
      <c r="J175" s="176"/>
      <c r="K175" s="176"/>
      <c r="L175" s="176"/>
      <c r="M175" s="176"/>
    </row>
    <row r="176" spans="2:13" ht="15.75" customHeight="1" x14ac:dyDescent="0.25">
      <c r="B176" s="176"/>
      <c r="C176" s="176"/>
      <c r="D176" s="176"/>
      <c r="E176" s="176"/>
      <c r="F176" s="176"/>
      <c r="G176" s="176"/>
      <c r="H176" s="176"/>
      <c r="I176" s="176"/>
      <c r="J176" s="176"/>
      <c r="K176" s="176"/>
      <c r="L176" s="176"/>
      <c r="M176" s="176"/>
    </row>
    <row r="177" spans="2:13" ht="15.75" customHeight="1" x14ac:dyDescent="0.25">
      <c r="B177" s="176"/>
      <c r="C177" s="176"/>
      <c r="D177" s="176"/>
      <c r="E177" s="176"/>
      <c r="F177" s="176"/>
      <c r="G177" s="176"/>
      <c r="H177" s="176"/>
      <c r="I177" s="176"/>
      <c r="J177" s="176"/>
      <c r="K177" s="176"/>
      <c r="L177" s="176"/>
      <c r="M177" s="176"/>
    </row>
    <row r="178" spans="2:13" ht="15.75" customHeight="1" x14ac:dyDescent="0.25">
      <c r="B178" s="176"/>
      <c r="C178" s="176"/>
      <c r="D178" s="176"/>
      <c r="E178" s="176"/>
      <c r="F178" s="176"/>
      <c r="G178" s="176"/>
      <c r="H178" s="176"/>
      <c r="I178" s="176"/>
      <c r="J178" s="176"/>
      <c r="K178" s="176"/>
      <c r="L178" s="176"/>
      <c r="M178" s="176"/>
    </row>
    <row r="179" spans="2:13" ht="15.75" customHeight="1" x14ac:dyDescent="0.25">
      <c r="B179" s="176"/>
      <c r="C179" s="176"/>
      <c r="D179" s="176"/>
      <c r="E179" s="176"/>
      <c r="F179" s="176"/>
      <c r="G179" s="176"/>
      <c r="H179" s="176"/>
      <c r="I179" s="176"/>
      <c r="J179" s="176"/>
      <c r="K179" s="176"/>
      <c r="L179" s="176"/>
      <c r="M179" s="176"/>
    </row>
    <row r="180" spans="2:13" ht="15.75" customHeight="1" x14ac:dyDescent="0.25">
      <c r="B180" s="176"/>
      <c r="C180" s="176"/>
      <c r="D180" s="176"/>
      <c r="E180" s="176"/>
      <c r="F180" s="176"/>
      <c r="G180" s="176"/>
      <c r="H180" s="176"/>
      <c r="I180" s="176"/>
      <c r="J180" s="176"/>
      <c r="K180" s="176"/>
      <c r="L180" s="176"/>
      <c r="M180" s="176"/>
    </row>
    <row r="181" spans="2:13" ht="15.75" customHeight="1" x14ac:dyDescent="0.25">
      <c r="B181" s="176"/>
      <c r="C181" s="176"/>
      <c r="D181" s="176"/>
      <c r="E181" s="176"/>
      <c r="F181" s="176"/>
      <c r="G181" s="176"/>
      <c r="H181" s="176"/>
      <c r="I181" s="176"/>
      <c r="J181" s="176"/>
      <c r="K181" s="176"/>
      <c r="L181" s="176"/>
      <c r="M181" s="176"/>
    </row>
    <row r="182" spans="2:13" ht="15.75" customHeight="1" x14ac:dyDescent="0.25">
      <c r="B182" s="176"/>
      <c r="C182" s="176"/>
      <c r="D182" s="176"/>
      <c r="E182" s="176"/>
      <c r="F182" s="176"/>
      <c r="G182" s="176"/>
      <c r="H182" s="176"/>
      <c r="I182" s="176"/>
      <c r="J182" s="176"/>
      <c r="K182" s="176"/>
      <c r="L182" s="176"/>
      <c r="M182" s="176"/>
    </row>
    <row r="183" spans="2:13" ht="15.75" customHeight="1" x14ac:dyDescent="0.25">
      <c r="B183" s="176"/>
      <c r="C183" s="176"/>
      <c r="D183" s="176"/>
      <c r="E183" s="176"/>
      <c r="F183" s="176"/>
      <c r="G183" s="176"/>
      <c r="H183" s="176"/>
      <c r="I183" s="176"/>
      <c r="J183" s="176"/>
      <c r="K183" s="176"/>
      <c r="L183" s="176"/>
      <c r="M183" s="176"/>
    </row>
    <row r="184" spans="2:13" ht="15.75" customHeight="1" x14ac:dyDescent="0.25">
      <c r="B184" s="176"/>
      <c r="C184" s="176"/>
      <c r="D184" s="176"/>
      <c r="E184" s="176"/>
      <c r="F184" s="176"/>
      <c r="G184" s="176"/>
      <c r="H184" s="176"/>
      <c r="I184" s="176"/>
      <c r="J184" s="176"/>
      <c r="K184" s="176"/>
      <c r="L184" s="176"/>
      <c r="M184" s="176"/>
    </row>
    <row r="185" spans="2:13" ht="15.75" customHeight="1" x14ac:dyDescent="0.25">
      <c r="B185" s="176"/>
      <c r="C185" s="176"/>
      <c r="D185" s="176"/>
      <c r="E185" s="176"/>
      <c r="F185" s="176"/>
      <c r="G185" s="176"/>
      <c r="H185" s="176"/>
      <c r="I185" s="176"/>
      <c r="J185" s="176"/>
      <c r="K185" s="176"/>
      <c r="L185" s="176"/>
      <c r="M185" s="176"/>
    </row>
    <row r="186" spans="2:13" ht="15.75" customHeight="1" x14ac:dyDescent="0.25">
      <c r="B186" s="176"/>
      <c r="C186" s="176"/>
      <c r="D186" s="176"/>
      <c r="E186" s="176"/>
      <c r="F186" s="176"/>
      <c r="G186" s="176"/>
      <c r="H186" s="176"/>
      <c r="I186" s="176"/>
      <c r="J186" s="176"/>
      <c r="K186" s="176"/>
      <c r="L186" s="176"/>
      <c r="M186" s="176"/>
    </row>
    <row r="187" spans="2:13" ht="15.75" customHeight="1" x14ac:dyDescent="0.25">
      <c r="B187" s="176"/>
      <c r="C187" s="176"/>
      <c r="D187" s="176"/>
      <c r="E187" s="176"/>
      <c r="F187" s="176"/>
      <c r="G187" s="176"/>
      <c r="H187" s="176"/>
      <c r="I187" s="176"/>
      <c r="J187" s="176"/>
      <c r="K187" s="176"/>
      <c r="L187" s="176"/>
      <c r="M187" s="176"/>
    </row>
    <row r="188" spans="2:13" ht="15.75" customHeight="1" x14ac:dyDescent="0.25">
      <c r="B188" s="176"/>
      <c r="C188" s="176"/>
      <c r="D188" s="176"/>
      <c r="E188" s="176"/>
      <c r="F188" s="176"/>
      <c r="G188" s="176"/>
      <c r="H188" s="176"/>
      <c r="I188" s="176"/>
      <c r="J188" s="176"/>
      <c r="K188" s="176"/>
      <c r="L188" s="176"/>
      <c r="M188" s="176"/>
    </row>
    <row r="189" spans="2:13" ht="15.75" customHeight="1" x14ac:dyDescent="0.25">
      <c r="B189" s="176"/>
      <c r="C189" s="176"/>
      <c r="D189" s="176"/>
      <c r="E189" s="176"/>
      <c r="F189" s="176"/>
      <c r="G189" s="176"/>
      <c r="H189" s="176"/>
      <c r="I189" s="176"/>
      <c r="J189" s="176"/>
      <c r="K189" s="176"/>
      <c r="L189" s="176"/>
      <c r="M189" s="176"/>
    </row>
    <row r="190" spans="2:13" ht="15.75" customHeight="1" x14ac:dyDescent="0.25">
      <c r="B190" s="176"/>
      <c r="C190" s="176"/>
      <c r="D190" s="176"/>
      <c r="E190" s="176"/>
      <c r="F190" s="176"/>
      <c r="G190" s="176"/>
      <c r="H190" s="176"/>
      <c r="I190" s="176"/>
      <c r="J190" s="176"/>
      <c r="K190" s="176"/>
      <c r="L190" s="176"/>
      <c r="M190" s="176"/>
    </row>
    <row r="191" spans="2:13" ht="15.75" customHeight="1" x14ac:dyDescent="0.25">
      <c r="B191" s="176"/>
      <c r="C191" s="176"/>
      <c r="D191" s="176"/>
      <c r="E191" s="176"/>
      <c r="F191" s="176"/>
      <c r="G191" s="176"/>
      <c r="H191" s="176"/>
      <c r="I191" s="176"/>
      <c r="J191" s="176"/>
      <c r="K191" s="176"/>
      <c r="L191" s="176"/>
      <c r="M191" s="176"/>
    </row>
    <row r="192" spans="2:13" ht="15.75" customHeight="1" x14ac:dyDescent="0.25">
      <c r="B192" s="176"/>
      <c r="C192" s="176"/>
      <c r="D192" s="176"/>
      <c r="E192" s="176"/>
      <c r="F192" s="176"/>
      <c r="G192" s="176"/>
      <c r="H192" s="176"/>
      <c r="I192" s="176"/>
      <c r="J192" s="176"/>
      <c r="K192" s="176"/>
      <c r="L192" s="176"/>
      <c r="M192" s="176"/>
    </row>
    <row r="193" spans="2:13" ht="15.75" customHeight="1" x14ac:dyDescent="0.25">
      <c r="B193" s="176"/>
      <c r="C193" s="176"/>
      <c r="D193" s="176"/>
      <c r="E193" s="176"/>
      <c r="F193" s="176"/>
      <c r="G193" s="176"/>
      <c r="H193" s="176"/>
      <c r="I193" s="176"/>
      <c r="J193" s="176"/>
      <c r="K193" s="176"/>
      <c r="L193" s="176"/>
      <c r="M193" s="176"/>
    </row>
    <row r="194" spans="2:13" ht="15.75" customHeight="1" x14ac:dyDescent="0.25">
      <c r="B194" s="176"/>
      <c r="C194" s="176"/>
      <c r="D194" s="176"/>
      <c r="E194" s="176"/>
      <c r="F194" s="176"/>
      <c r="G194" s="176"/>
      <c r="H194" s="176"/>
      <c r="I194" s="176"/>
      <c r="J194" s="176"/>
      <c r="K194" s="176"/>
      <c r="L194" s="176"/>
      <c r="M194" s="176"/>
    </row>
    <row r="195" spans="2:13" ht="15.75" customHeight="1" x14ac:dyDescent="0.25">
      <c r="B195" s="176"/>
      <c r="C195" s="176"/>
      <c r="D195" s="176"/>
      <c r="E195" s="176"/>
      <c r="F195" s="176"/>
      <c r="G195" s="176"/>
      <c r="H195" s="176"/>
      <c r="I195" s="176"/>
      <c r="J195" s="176"/>
      <c r="K195" s="176"/>
      <c r="L195" s="176"/>
      <c r="M195" s="176"/>
    </row>
    <row r="196" spans="2:13" ht="15.75" customHeight="1" x14ac:dyDescent="0.25">
      <c r="B196" s="176"/>
      <c r="C196" s="176"/>
      <c r="D196" s="176"/>
      <c r="E196" s="176"/>
      <c r="F196" s="176"/>
      <c r="G196" s="176"/>
      <c r="H196" s="176"/>
      <c r="I196" s="176"/>
      <c r="J196" s="176"/>
      <c r="K196" s="176"/>
      <c r="L196" s="176"/>
      <c r="M196" s="176"/>
    </row>
    <row r="197" spans="2:13" ht="15.75" customHeight="1" x14ac:dyDescent="0.25">
      <c r="B197" s="176"/>
      <c r="C197" s="176"/>
      <c r="D197" s="176"/>
      <c r="E197" s="176"/>
      <c r="F197" s="176"/>
      <c r="G197" s="176"/>
      <c r="H197" s="176"/>
      <c r="I197" s="176"/>
      <c r="J197" s="176"/>
      <c r="K197" s="176"/>
      <c r="L197" s="176"/>
      <c r="M197" s="176"/>
    </row>
    <row r="198" spans="2:13" ht="15.75" customHeight="1" x14ac:dyDescent="0.25">
      <c r="B198" s="176"/>
      <c r="C198" s="176"/>
      <c r="D198" s="176"/>
      <c r="E198" s="176"/>
      <c r="F198" s="176"/>
      <c r="G198" s="176"/>
      <c r="H198" s="176"/>
      <c r="I198" s="176"/>
      <c r="J198" s="176"/>
      <c r="K198" s="176"/>
      <c r="L198" s="176"/>
      <c r="M198" s="176"/>
    </row>
    <row r="199" spans="2:13" ht="15.75" customHeight="1" x14ac:dyDescent="0.25">
      <c r="B199" s="176"/>
      <c r="C199" s="176"/>
      <c r="D199" s="176"/>
      <c r="E199" s="176"/>
      <c r="F199" s="176"/>
      <c r="G199" s="176"/>
      <c r="H199" s="176"/>
      <c r="I199" s="176"/>
      <c r="J199" s="176"/>
      <c r="K199" s="176"/>
      <c r="L199" s="176"/>
      <c r="M199" s="176"/>
    </row>
    <row r="200" spans="2:13" ht="15.75" customHeight="1" x14ac:dyDescent="0.25">
      <c r="B200" s="176"/>
      <c r="C200" s="176"/>
      <c r="D200" s="176"/>
      <c r="E200" s="176"/>
      <c r="F200" s="176"/>
      <c r="G200" s="176"/>
      <c r="H200" s="176"/>
      <c r="I200" s="176"/>
      <c r="J200" s="176"/>
      <c r="K200" s="176"/>
      <c r="L200" s="176"/>
      <c r="M200" s="176"/>
    </row>
    <row r="201" spans="2:13" ht="15.75" customHeight="1" x14ac:dyDescent="0.25">
      <c r="B201" s="176"/>
      <c r="C201" s="176"/>
      <c r="D201" s="176"/>
      <c r="E201" s="176"/>
      <c r="F201" s="176"/>
      <c r="G201" s="176"/>
      <c r="H201" s="176"/>
      <c r="I201" s="176"/>
      <c r="J201" s="176"/>
      <c r="K201" s="176"/>
      <c r="L201" s="176"/>
      <c r="M201" s="176"/>
    </row>
    <row r="202" spans="2:13" ht="15.75" customHeight="1" x14ac:dyDescent="0.25">
      <c r="B202" s="176"/>
      <c r="C202" s="176"/>
      <c r="D202" s="176"/>
      <c r="E202" s="176"/>
      <c r="F202" s="176"/>
      <c r="G202" s="176"/>
      <c r="H202" s="176"/>
      <c r="I202" s="176"/>
      <c r="J202" s="176"/>
      <c r="K202" s="176"/>
      <c r="L202" s="176"/>
      <c r="M202" s="176"/>
    </row>
    <row r="203" spans="2:13" ht="15.75" customHeight="1" x14ac:dyDescent="0.25">
      <c r="B203" s="176"/>
      <c r="C203" s="176"/>
      <c r="D203" s="176"/>
      <c r="E203" s="176"/>
      <c r="F203" s="176"/>
      <c r="G203" s="176"/>
      <c r="H203" s="176"/>
      <c r="I203" s="176"/>
      <c r="J203" s="176"/>
      <c r="K203" s="176"/>
      <c r="L203" s="176"/>
      <c r="M203" s="176"/>
    </row>
    <row r="204" spans="2:13" ht="15.75" customHeight="1" x14ac:dyDescent="0.25">
      <c r="B204" s="176"/>
      <c r="C204" s="176"/>
      <c r="D204" s="176"/>
      <c r="E204" s="176"/>
      <c r="F204" s="176"/>
      <c r="G204" s="176"/>
      <c r="H204" s="176"/>
      <c r="I204" s="176"/>
      <c r="J204" s="176"/>
      <c r="K204" s="176"/>
      <c r="L204" s="176"/>
      <c r="M204" s="176"/>
    </row>
    <row r="205" spans="2:13" ht="15.75" customHeight="1" x14ac:dyDescent="0.25">
      <c r="B205" s="176"/>
      <c r="C205" s="176"/>
      <c r="D205" s="176"/>
      <c r="E205" s="176"/>
      <c r="F205" s="176"/>
      <c r="G205" s="176"/>
      <c r="H205" s="176"/>
      <c r="I205" s="176"/>
      <c r="J205" s="176"/>
      <c r="K205" s="176"/>
      <c r="L205" s="176"/>
      <c r="M205" s="176"/>
    </row>
    <row r="206" spans="2:13" ht="15.75" customHeight="1" x14ac:dyDescent="0.25">
      <c r="B206" s="176"/>
      <c r="C206" s="176"/>
      <c r="D206" s="176"/>
      <c r="E206" s="176"/>
      <c r="F206" s="176"/>
      <c r="G206" s="176"/>
      <c r="H206" s="176"/>
      <c r="I206" s="176"/>
      <c r="J206" s="176"/>
      <c r="K206" s="176"/>
      <c r="L206" s="176"/>
      <c r="M206" s="176"/>
    </row>
    <row r="207" spans="2:13" ht="15.75" customHeight="1" x14ac:dyDescent="0.25">
      <c r="B207" s="176"/>
      <c r="C207" s="176"/>
      <c r="D207" s="176"/>
      <c r="E207" s="176"/>
      <c r="F207" s="176"/>
      <c r="G207" s="176"/>
      <c r="H207" s="176"/>
      <c r="I207" s="176"/>
      <c r="J207" s="176"/>
      <c r="K207" s="176"/>
      <c r="L207" s="176"/>
      <c r="M207" s="176"/>
    </row>
    <row r="208" spans="2:13" ht="15.75" customHeight="1" x14ac:dyDescent="0.25">
      <c r="B208" s="176"/>
      <c r="C208" s="176"/>
      <c r="D208" s="176"/>
      <c r="E208" s="176"/>
      <c r="F208" s="176"/>
      <c r="G208" s="176"/>
      <c r="H208" s="176"/>
      <c r="I208" s="176"/>
      <c r="J208" s="176"/>
      <c r="K208" s="176"/>
      <c r="L208" s="176"/>
      <c r="M208" s="176"/>
    </row>
    <row r="209" spans="2:13" ht="15.75" customHeight="1" x14ac:dyDescent="0.25">
      <c r="B209" s="176"/>
      <c r="C209" s="176"/>
      <c r="D209" s="176"/>
      <c r="E209" s="176"/>
      <c r="F209" s="176"/>
      <c r="G209" s="176"/>
      <c r="H209" s="176"/>
      <c r="I209" s="176"/>
      <c r="J209" s="176"/>
      <c r="K209" s="176"/>
      <c r="L209" s="176"/>
      <c r="M209" s="176"/>
    </row>
    <row r="210" spans="2:13" ht="15.75" customHeight="1" x14ac:dyDescent="0.25">
      <c r="B210" s="176"/>
      <c r="C210" s="176"/>
      <c r="D210" s="176"/>
      <c r="E210" s="176"/>
      <c r="F210" s="176"/>
      <c r="G210" s="176"/>
      <c r="H210" s="176"/>
      <c r="I210" s="176"/>
      <c r="J210" s="176"/>
      <c r="K210" s="176"/>
      <c r="L210" s="176"/>
      <c r="M210" s="176"/>
    </row>
    <row r="211" spans="2:13" ht="15.75" customHeight="1" x14ac:dyDescent="0.25">
      <c r="B211" s="176"/>
      <c r="C211" s="176"/>
      <c r="D211" s="176"/>
      <c r="E211" s="176"/>
      <c r="F211" s="176"/>
      <c r="G211" s="176"/>
      <c r="H211" s="176"/>
      <c r="I211" s="176"/>
      <c r="J211" s="176"/>
      <c r="K211" s="176"/>
      <c r="L211" s="176"/>
      <c r="M211" s="176"/>
    </row>
    <row r="212" spans="2:13" ht="15.75" customHeight="1" x14ac:dyDescent="0.25">
      <c r="B212" s="176"/>
      <c r="C212" s="176"/>
      <c r="D212" s="176"/>
      <c r="E212" s="176"/>
      <c r="F212" s="176"/>
      <c r="G212" s="176"/>
      <c r="H212" s="176"/>
      <c r="I212" s="176"/>
      <c r="J212" s="176"/>
      <c r="K212" s="176"/>
      <c r="L212" s="176"/>
      <c r="M212" s="176"/>
    </row>
    <row r="213" spans="2:13" ht="15.75" customHeight="1" x14ac:dyDescent="0.25">
      <c r="B213" s="176"/>
      <c r="C213" s="176"/>
      <c r="D213" s="176"/>
      <c r="E213" s="176"/>
      <c r="F213" s="176"/>
      <c r="G213" s="176"/>
      <c r="H213" s="176"/>
      <c r="I213" s="176"/>
      <c r="J213" s="176"/>
      <c r="K213" s="176"/>
      <c r="L213" s="176"/>
      <c r="M213" s="176"/>
    </row>
    <row r="214" spans="2:13" ht="15.75" customHeight="1" x14ac:dyDescent="0.25">
      <c r="B214" s="176"/>
      <c r="C214" s="176"/>
      <c r="D214" s="176"/>
      <c r="E214" s="176"/>
      <c r="F214" s="176"/>
      <c r="G214" s="176"/>
      <c r="H214" s="176"/>
      <c r="I214" s="176"/>
      <c r="J214" s="176"/>
      <c r="K214" s="176"/>
      <c r="L214" s="176"/>
      <c r="M214" s="176"/>
    </row>
    <row r="215" spans="2:13" ht="15.75" customHeight="1" x14ac:dyDescent="0.25">
      <c r="B215" s="176"/>
      <c r="C215" s="176"/>
      <c r="D215" s="176"/>
      <c r="E215" s="176"/>
      <c r="F215" s="176"/>
      <c r="G215" s="176"/>
      <c r="H215" s="176"/>
      <c r="I215" s="176"/>
      <c r="J215" s="176"/>
      <c r="K215" s="176"/>
      <c r="L215" s="176"/>
      <c r="M215" s="176"/>
    </row>
    <row r="216" spans="2:13" ht="15.75" customHeight="1" x14ac:dyDescent="0.25">
      <c r="B216" s="176"/>
      <c r="C216" s="176"/>
      <c r="D216" s="176"/>
      <c r="E216" s="176"/>
      <c r="F216" s="176"/>
      <c r="G216" s="176"/>
      <c r="H216" s="176"/>
      <c r="I216" s="176"/>
      <c r="J216" s="176"/>
      <c r="K216" s="176"/>
      <c r="L216" s="176"/>
      <c r="M216" s="176"/>
    </row>
    <row r="217" spans="2:13" ht="15.75" customHeight="1" x14ac:dyDescent="0.25">
      <c r="B217" s="176"/>
      <c r="C217" s="176"/>
      <c r="D217" s="176"/>
      <c r="E217" s="176"/>
      <c r="F217" s="176"/>
      <c r="G217" s="176"/>
      <c r="H217" s="176"/>
      <c r="I217" s="176"/>
      <c r="J217" s="176"/>
      <c r="K217" s="176"/>
      <c r="L217" s="176"/>
      <c r="M217" s="176"/>
    </row>
    <row r="218" spans="2:13" ht="15.75" customHeight="1" x14ac:dyDescent="0.25">
      <c r="B218" s="176"/>
      <c r="C218" s="176"/>
      <c r="D218" s="176"/>
      <c r="E218" s="176"/>
      <c r="F218" s="176"/>
      <c r="G218" s="176"/>
      <c r="H218" s="176"/>
      <c r="I218" s="176"/>
      <c r="J218" s="176"/>
      <c r="K218" s="176"/>
      <c r="L218" s="176"/>
      <c r="M218" s="176"/>
    </row>
    <row r="219" spans="2:13" ht="15.75" customHeight="1" x14ac:dyDescent="0.25">
      <c r="B219" s="176"/>
      <c r="C219" s="176"/>
      <c r="D219" s="176"/>
      <c r="E219" s="176"/>
      <c r="F219" s="176"/>
      <c r="G219" s="176"/>
      <c r="H219" s="176"/>
      <c r="I219" s="176"/>
      <c r="J219" s="176"/>
      <c r="K219" s="176"/>
      <c r="L219" s="176"/>
      <c r="M219" s="176"/>
    </row>
    <row r="220" spans="2:13" ht="15.75" customHeight="1" x14ac:dyDescent="0.25">
      <c r="B220" s="176"/>
      <c r="C220" s="176"/>
      <c r="D220" s="176"/>
      <c r="E220" s="176"/>
      <c r="F220" s="176"/>
      <c r="G220" s="176"/>
      <c r="H220" s="176"/>
      <c r="I220" s="176"/>
      <c r="J220" s="176"/>
      <c r="K220" s="176"/>
      <c r="L220" s="176"/>
      <c r="M220" s="176"/>
    </row>
    <row r="221" spans="2:13" ht="15.75" customHeight="1" x14ac:dyDescent="0.25">
      <c r="B221" s="176"/>
      <c r="C221" s="176"/>
      <c r="D221" s="176"/>
      <c r="E221" s="176"/>
      <c r="F221" s="176"/>
      <c r="G221" s="176"/>
      <c r="H221" s="176"/>
      <c r="I221" s="176"/>
      <c r="J221" s="176"/>
      <c r="K221" s="176"/>
      <c r="L221" s="176"/>
      <c r="M221" s="176"/>
    </row>
    <row r="222" spans="2:13" ht="15.75" customHeight="1" x14ac:dyDescent="0.25">
      <c r="B222" s="176"/>
      <c r="C222" s="176"/>
      <c r="D222" s="176"/>
      <c r="E222" s="176"/>
      <c r="F222" s="176"/>
      <c r="G222" s="176"/>
      <c r="H222" s="176"/>
      <c r="I222" s="176"/>
      <c r="J222" s="176"/>
      <c r="K222" s="176"/>
      <c r="L222" s="176"/>
      <c r="M222" s="176"/>
    </row>
    <row r="223" spans="2:13" ht="15.75" customHeight="1" x14ac:dyDescent="0.25">
      <c r="B223" s="176"/>
      <c r="C223" s="176"/>
      <c r="D223" s="176"/>
      <c r="E223" s="176"/>
      <c r="F223" s="176"/>
      <c r="G223" s="176"/>
      <c r="H223" s="176"/>
      <c r="I223" s="176"/>
      <c r="J223" s="176"/>
      <c r="K223" s="176"/>
      <c r="L223" s="176"/>
      <c r="M223" s="176"/>
    </row>
    <row r="224" spans="2:13" ht="15.75" customHeight="1" x14ac:dyDescent="0.25">
      <c r="B224" s="176"/>
      <c r="C224" s="176"/>
      <c r="D224" s="176"/>
      <c r="E224" s="176"/>
      <c r="F224" s="176"/>
      <c r="G224" s="176"/>
      <c r="H224" s="176"/>
      <c r="I224" s="176"/>
      <c r="J224" s="176"/>
      <c r="K224" s="176"/>
      <c r="L224" s="176"/>
      <c r="M224" s="176"/>
    </row>
    <row r="225" spans="2:13" ht="15.75" customHeight="1" x14ac:dyDescent="0.25">
      <c r="B225" s="176"/>
      <c r="C225" s="176"/>
      <c r="D225" s="176"/>
      <c r="E225" s="176"/>
      <c r="F225" s="176"/>
      <c r="G225" s="176"/>
      <c r="H225" s="176"/>
      <c r="I225" s="176"/>
      <c r="J225" s="176"/>
      <c r="K225" s="176"/>
      <c r="L225" s="176"/>
      <c r="M225" s="176"/>
    </row>
    <row r="226" spans="2:13" ht="15.75" customHeight="1" x14ac:dyDescent="0.25">
      <c r="B226" s="176"/>
      <c r="C226" s="176"/>
      <c r="D226" s="176"/>
      <c r="E226" s="176"/>
      <c r="F226" s="176"/>
      <c r="G226" s="176"/>
      <c r="H226" s="176"/>
      <c r="I226" s="176"/>
      <c r="J226" s="176"/>
      <c r="K226" s="176"/>
      <c r="L226" s="176"/>
      <c r="M226" s="176"/>
    </row>
    <row r="227" spans="2:13" ht="15.75" customHeight="1" x14ac:dyDescent="0.25">
      <c r="B227" s="176"/>
      <c r="C227" s="176"/>
      <c r="D227" s="176"/>
      <c r="E227" s="176"/>
      <c r="F227" s="176"/>
      <c r="G227" s="176"/>
      <c r="H227" s="176"/>
      <c r="I227" s="176"/>
      <c r="J227" s="176"/>
      <c r="K227" s="176"/>
      <c r="L227" s="176"/>
      <c r="M227" s="176"/>
    </row>
    <row r="228" spans="2:13" ht="15.75" customHeight="1" x14ac:dyDescent="0.25">
      <c r="B228" s="176"/>
      <c r="C228" s="176"/>
      <c r="D228" s="176"/>
      <c r="E228" s="176"/>
      <c r="F228" s="176"/>
      <c r="G228" s="176"/>
      <c r="H228" s="176"/>
      <c r="I228" s="176"/>
      <c r="J228" s="176"/>
      <c r="K228" s="176"/>
      <c r="L228" s="176"/>
      <c r="M228" s="176"/>
    </row>
    <row r="229" spans="2:13" ht="15.75" customHeight="1" x14ac:dyDescent="0.25">
      <c r="B229" s="176"/>
      <c r="C229" s="176"/>
      <c r="D229" s="176"/>
      <c r="E229" s="176"/>
      <c r="F229" s="176"/>
      <c r="G229" s="176"/>
      <c r="H229" s="176"/>
      <c r="I229" s="176"/>
      <c r="J229" s="176"/>
      <c r="K229" s="176"/>
      <c r="L229" s="176"/>
      <c r="M229" s="176"/>
    </row>
    <row r="230" spans="2:13" ht="15.75" customHeight="1" x14ac:dyDescent="0.25">
      <c r="B230" s="176"/>
      <c r="C230" s="176"/>
      <c r="D230" s="176"/>
      <c r="E230" s="176"/>
      <c r="F230" s="176"/>
      <c r="G230" s="176"/>
      <c r="H230" s="176"/>
      <c r="I230" s="176"/>
      <c r="J230" s="176"/>
      <c r="K230" s="176"/>
      <c r="L230" s="176"/>
      <c r="M230" s="176"/>
    </row>
    <row r="231" spans="2:13" ht="15.75" customHeight="1" x14ac:dyDescent="0.25">
      <c r="B231" s="176"/>
      <c r="C231" s="176"/>
      <c r="D231" s="176"/>
      <c r="E231" s="176"/>
      <c r="F231" s="176"/>
      <c r="G231" s="176"/>
      <c r="H231" s="176"/>
      <c r="I231" s="176"/>
      <c r="J231" s="176"/>
      <c r="K231" s="176"/>
      <c r="L231" s="176"/>
      <c r="M231" s="176"/>
    </row>
    <row r="232" spans="2:13" ht="15.75" customHeight="1" x14ac:dyDescent="0.25">
      <c r="B232" s="176"/>
      <c r="C232" s="176"/>
      <c r="D232" s="176"/>
      <c r="E232" s="176"/>
      <c r="F232" s="176"/>
      <c r="G232" s="176"/>
      <c r="H232" s="176"/>
      <c r="I232" s="176"/>
      <c r="J232" s="176"/>
      <c r="K232" s="176"/>
      <c r="L232" s="176"/>
      <c r="M232" s="176"/>
    </row>
    <row r="233" spans="2:13" ht="15.75" customHeight="1" x14ac:dyDescent="0.25">
      <c r="B233" s="176"/>
      <c r="C233" s="176"/>
      <c r="D233" s="176"/>
      <c r="E233" s="176"/>
      <c r="F233" s="176"/>
      <c r="G233" s="176"/>
      <c r="H233" s="176"/>
      <c r="I233" s="176"/>
      <c r="J233" s="176"/>
      <c r="K233" s="176"/>
      <c r="L233" s="176"/>
      <c r="M233" s="176"/>
    </row>
    <row r="234" spans="2:13" ht="15.75" customHeight="1" x14ac:dyDescent="0.25">
      <c r="B234" s="176"/>
      <c r="C234" s="176"/>
      <c r="D234" s="176"/>
      <c r="E234" s="176"/>
      <c r="F234" s="176"/>
      <c r="G234" s="176"/>
      <c r="H234" s="176"/>
      <c r="I234" s="176"/>
      <c r="J234" s="176"/>
      <c r="K234" s="176"/>
      <c r="L234" s="176"/>
      <c r="M234" s="176"/>
    </row>
    <row r="235" spans="2:13" ht="15.75" customHeight="1" x14ac:dyDescent="0.25">
      <c r="B235" s="176"/>
      <c r="C235" s="176"/>
      <c r="D235" s="176"/>
      <c r="E235" s="176"/>
      <c r="F235" s="176"/>
      <c r="G235" s="176"/>
      <c r="H235" s="176"/>
      <c r="I235" s="176"/>
      <c r="J235" s="176"/>
      <c r="K235" s="176"/>
      <c r="L235" s="176"/>
      <c r="M235" s="176"/>
    </row>
    <row r="236" spans="2:13" ht="15.75" customHeight="1" x14ac:dyDescent="0.25">
      <c r="B236" s="176"/>
      <c r="C236" s="176"/>
      <c r="D236" s="176"/>
      <c r="E236" s="176"/>
      <c r="F236" s="176"/>
      <c r="G236" s="176"/>
      <c r="H236" s="176"/>
      <c r="I236" s="176"/>
      <c r="J236" s="176"/>
      <c r="K236" s="176"/>
      <c r="L236" s="176"/>
      <c r="M236" s="176"/>
    </row>
    <row r="237" spans="2:13" ht="15.75" customHeight="1" x14ac:dyDescent="0.25">
      <c r="B237" s="176"/>
      <c r="C237" s="176"/>
      <c r="D237" s="176"/>
      <c r="E237" s="176"/>
      <c r="F237" s="176"/>
      <c r="G237" s="176"/>
      <c r="H237" s="176"/>
      <c r="I237" s="176"/>
      <c r="J237" s="176"/>
      <c r="K237" s="176"/>
      <c r="L237" s="176"/>
      <c r="M237" s="176"/>
    </row>
    <row r="238" spans="2:13" ht="15.75" customHeight="1" x14ac:dyDescent="0.25">
      <c r="B238" s="176"/>
      <c r="C238" s="176"/>
      <c r="D238" s="176"/>
      <c r="E238" s="176"/>
      <c r="F238" s="176"/>
      <c r="G238" s="176"/>
      <c r="H238" s="176"/>
      <c r="I238" s="176"/>
      <c r="J238" s="176"/>
      <c r="K238" s="176"/>
      <c r="L238" s="176"/>
      <c r="M238" s="176"/>
    </row>
    <row r="239" spans="2:13" ht="15.75" customHeight="1" x14ac:dyDescent="0.25">
      <c r="B239" s="176"/>
      <c r="C239" s="176"/>
      <c r="D239" s="176"/>
      <c r="E239" s="176"/>
      <c r="F239" s="176"/>
      <c r="G239" s="176"/>
      <c r="H239" s="176"/>
      <c r="I239" s="176"/>
      <c r="J239" s="176"/>
      <c r="K239" s="176"/>
      <c r="L239" s="176"/>
      <c r="M239" s="176"/>
    </row>
    <row r="240" spans="2:13" ht="15.75" customHeight="1" x14ac:dyDescent="0.25">
      <c r="B240" s="176"/>
      <c r="C240" s="176"/>
      <c r="D240" s="176"/>
      <c r="E240" s="176"/>
      <c r="F240" s="176"/>
      <c r="G240" s="176"/>
      <c r="H240" s="176"/>
      <c r="I240" s="176"/>
      <c r="J240" s="176"/>
      <c r="K240" s="176"/>
      <c r="L240" s="176"/>
      <c r="M240" s="176"/>
    </row>
    <row r="241" spans="2:13" ht="15.75" customHeight="1" x14ac:dyDescent="0.25">
      <c r="B241" s="176"/>
      <c r="C241" s="176"/>
      <c r="D241" s="176"/>
      <c r="E241" s="176"/>
      <c r="F241" s="176"/>
      <c r="G241" s="176"/>
      <c r="H241" s="176"/>
      <c r="I241" s="176"/>
      <c r="J241" s="176"/>
      <c r="K241" s="176"/>
      <c r="L241" s="176"/>
      <c r="M241" s="176"/>
    </row>
    <row r="242" spans="2:13" ht="15.75" customHeight="1" x14ac:dyDescent="0.25">
      <c r="B242" s="176"/>
      <c r="C242" s="176"/>
      <c r="D242" s="176"/>
      <c r="E242" s="176"/>
      <c r="F242" s="176"/>
      <c r="G242" s="176"/>
      <c r="H242" s="176"/>
      <c r="I242" s="176"/>
      <c r="J242" s="176"/>
      <c r="K242" s="176"/>
      <c r="L242" s="176"/>
      <c r="M242" s="176"/>
    </row>
    <row r="243" spans="2:13" ht="15.75" customHeight="1" x14ac:dyDescent="0.25">
      <c r="B243" s="176"/>
      <c r="C243" s="176"/>
      <c r="D243" s="176"/>
      <c r="E243" s="176"/>
      <c r="F243" s="176"/>
      <c r="G243" s="176"/>
      <c r="H243" s="176"/>
      <c r="I243" s="176"/>
      <c r="J243" s="176"/>
      <c r="K243" s="176"/>
      <c r="L243" s="176"/>
      <c r="M243" s="176"/>
    </row>
    <row r="244" spans="2:13" ht="15.75" customHeight="1" x14ac:dyDescent="0.25">
      <c r="B244" s="176"/>
      <c r="C244" s="176"/>
      <c r="D244" s="176"/>
      <c r="E244" s="176"/>
      <c r="F244" s="176"/>
      <c r="G244" s="176"/>
      <c r="H244" s="176"/>
      <c r="I244" s="176"/>
      <c r="J244" s="176"/>
      <c r="K244" s="176"/>
      <c r="L244" s="176"/>
      <c r="M244" s="176"/>
    </row>
    <row r="245" spans="2:13" ht="15.75" customHeight="1" x14ac:dyDescent="0.25">
      <c r="B245" s="176"/>
      <c r="C245" s="176"/>
      <c r="D245" s="176"/>
      <c r="E245" s="176"/>
      <c r="F245" s="176"/>
      <c r="G245" s="176"/>
      <c r="H245" s="176"/>
      <c r="I245" s="176"/>
      <c r="J245" s="176"/>
      <c r="K245" s="176"/>
      <c r="L245" s="176"/>
      <c r="M245" s="176"/>
    </row>
    <row r="246" spans="2:13" ht="15.75" customHeight="1" x14ac:dyDescent="0.25">
      <c r="B246" s="176"/>
      <c r="C246" s="176"/>
      <c r="D246" s="176"/>
      <c r="E246" s="176"/>
      <c r="F246" s="176"/>
      <c r="G246" s="176"/>
      <c r="H246" s="176"/>
      <c r="I246" s="176"/>
      <c r="J246" s="176"/>
      <c r="K246" s="176"/>
      <c r="L246" s="176"/>
      <c r="M246" s="176"/>
    </row>
    <row r="247" spans="2:13" ht="15.75" customHeight="1" x14ac:dyDescent="0.25">
      <c r="B247" s="176"/>
      <c r="C247" s="176"/>
      <c r="D247" s="176"/>
      <c r="E247" s="176"/>
      <c r="F247" s="176"/>
      <c r="G247" s="176"/>
      <c r="H247" s="176"/>
      <c r="I247" s="176"/>
      <c r="J247" s="176"/>
      <c r="K247" s="176"/>
      <c r="L247" s="176"/>
      <c r="M247" s="176"/>
    </row>
    <row r="248" spans="2:13" ht="15.75" customHeight="1" x14ac:dyDescent="0.25">
      <c r="B248" s="176"/>
      <c r="C248" s="176"/>
      <c r="D248" s="176"/>
      <c r="E248" s="176"/>
      <c r="F248" s="176"/>
      <c r="G248" s="176"/>
      <c r="H248" s="176"/>
      <c r="I248" s="176"/>
      <c r="J248" s="176"/>
      <c r="K248" s="176"/>
      <c r="L248" s="176"/>
      <c r="M248" s="176"/>
    </row>
    <row r="249" spans="2:13" ht="15.75" customHeight="1" x14ac:dyDescent="0.25">
      <c r="B249" s="176"/>
      <c r="C249" s="176"/>
      <c r="D249" s="176"/>
      <c r="E249" s="176"/>
      <c r="F249" s="176"/>
      <c r="G249" s="176"/>
      <c r="H249" s="176"/>
      <c r="I249" s="176"/>
      <c r="J249" s="176"/>
      <c r="K249" s="176"/>
      <c r="L249" s="176"/>
      <c r="M249" s="176"/>
    </row>
    <row r="250" spans="2:13" ht="15.75" customHeight="1" x14ac:dyDescent="0.25">
      <c r="B250" s="176"/>
      <c r="C250" s="176"/>
      <c r="D250" s="176"/>
      <c r="E250" s="176"/>
      <c r="F250" s="176"/>
      <c r="G250" s="176"/>
      <c r="H250" s="176"/>
      <c r="I250" s="176"/>
      <c r="J250" s="176"/>
      <c r="K250" s="176"/>
      <c r="L250" s="176"/>
      <c r="M250" s="176"/>
    </row>
    <row r="251" spans="2:13" ht="15.75" customHeight="1" x14ac:dyDescent="0.25">
      <c r="B251" s="176"/>
      <c r="C251" s="176"/>
      <c r="D251" s="176"/>
      <c r="E251" s="176"/>
      <c r="F251" s="176"/>
      <c r="G251" s="176"/>
      <c r="H251" s="176"/>
      <c r="I251" s="176"/>
      <c r="J251" s="176"/>
      <c r="K251" s="176"/>
      <c r="L251" s="176"/>
      <c r="M251" s="176"/>
    </row>
    <row r="252" spans="2:13" ht="15.75" customHeight="1" x14ac:dyDescent="0.25">
      <c r="B252" s="176"/>
      <c r="C252" s="176"/>
      <c r="D252" s="176"/>
      <c r="E252" s="176"/>
      <c r="F252" s="176"/>
      <c r="G252" s="176"/>
      <c r="H252" s="176"/>
      <c r="I252" s="176"/>
      <c r="J252" s="176"/>
      <c r="K252" s="176"/>
      <c r="L252" s="176"/>
      <c r="M252" s="176"/>
    </row>
    <row r="253" spans="2:13" ht="15.75" customHeight="1" x14ac:dyDescent="0.25">
      <c r="B253" s="176"/>
      <c r="C253" s="176"/>
      <c r="D253" s="176"/>
      <c r="E253" s="176"/>
      <c r="F253" s="176"/>
      <c r="G253" s="176"/>
      <c r="H253" s="176"/>
      <c r="I253" s="176"/>
      <c r="J253" s="176"/>
      <c r="K253" s="176"/>
      <c r="L253" s="176"/>
      <c r="M253" s="176"/>
    </row>
    <row r="254" spans="2:13" ht="15.75" customHeight="1" x14ac:dyDescent="0.25">
      <c r="B254" s="176"/>
      <c r="C254" s="176"/>
      <c r="D254" s="176"/>
      <c r="E254" s="176"/>
      <c r="F254" s="176"/>
      <c r="G254" s="176"/>
      <c r="H254" s="176"/>
      <c r="I254" s="176"/>
      <c r="J254" s="176"/>
      <c r="K254" s="176"/>
      <c r="L254" s="176"/>
      <c r="M254" s="176"/>
    </row>
    <row r="255" spans="2:13" ht="15.75" customHeight="1" x14ac:dyDescent="0.25">
      <c r="B255" s="176"/>
      <c r="C255" s="176"/>
      <c r="D255" s="176"/>
      <c r="E255" s="176"/>
      <c r="F255" s="176"/>
      <c r="G255" s="176"/>
      <c r="H255" s="176"/>
      <c r="I255" s="176"/>
      <c r="J255" s="176"/>
      <c r="K255" s="176"/>
      <c r="L255" s="176"/>
      <c r="M255" s="176"/>
    </row>
    <row r="256" spans="2:13" ht="15.75" customHeight="1" x14ac:dyDescent="0.25">
      <c r="B256" s="176"/>
      <c r="C256" s="176"/>
      <c r="D256" s="176"/>
      <c r="E256" s="176"/>
      <c r="F256" s="176"/>
      <c r="G256" s="176"/>
      <c r="H256" s="176"/>
      <c r="I256" s="176"/>
      <c r="J256" s="176"/>
      <c r="K256" s="176"/>
      <c r="L256" s="176"/>
      <c r="M256" s="176"/>
    </row>
    <row r="257" spans="2:13" ht="15.75" customHeight="1" x14ac:dyDescent="0.25">
      <c r="B257" s="176"/>
      <c r="C257" s="176"/>
      <c r="D257" s="176"/>
      <c r="E257" s="176"/>
      <c r="F257" s="176"/>
      <c r="G257" s="176"/>
      <c r="H257" s="176"/>
      <c r="I257" s="176"/>
      <c r="J257" s="176"/>
      <c r="K257" s="176"/>
      <c r="L257" s="176"/>
      <c r="M257" s="176"/>
    </row>
    <row r="258" spans="2:13" ht="15.75" customHeight="1" x14ac:dyDescent="0.25">
      <c r="B258" s="176"/>
      <c r="C258" s="176"/>
      <c r="D258" s="176"/>
      <c r="E258" s="176"/>
      <c r="F258" s="176"/>
      <c r="G258" s="176"/>
      <c r="H258" s="176"/>
      <c r="I258" s="176"/>
      <c r="J258" s="176"/>
      <c r="K258" s="176"/>
      <c r="L258" s="176"/>
      <c r="M258" s="176"/>
    </row>
    <row r="259" spans="2:13" ht="15.75" customHeight="1" x14ac:dyDescent="0.25">
      <c r="B259" s="176"/>
      <c r="C259" s="176"/>
      <c r="D259" s="176"/>
      <c r="E259" s="176"/>
      <c r="F259" s="176"/>
      <c r="G259" s="176"/>
      <c r="H259" s="176"/>
      <c r="I259" s="176"/>
      <c r="J259" s="176"/>
      <c r="K259" s="176"/>
      <c r="L259" s="176"/>
      <c r="M259" s="176"/>
    </row>
    <row r="260" spans="2:13" ht="15.75" customHeight="1" x14ac:dyDescent="0.25">
      <c r="B260" s="176"/>
      <c r="C260" s="176"/>
      <c r="D260" s="176"/>
      <c r="E260" s="176"/>
      <c r="F260" s="176"/>
      <c r="G260" s="176"/>
      <c r="H260" s="176"/>
      <c r="I260" s="176"/>
      <c r="J260" s="176"/>
      <c r="K260" s="176"/>
      <c r="L260" s="176"/>
      <c r="M260" s="176"/>
    </row>
    <row r="261" spans="2:13" ht="15.75" customHeight="1" x14ac:dyDescent="0.25">
      <c r="B261" s="176"/>
      <c r="C261" s="176"/>
      <c r="D261" s="176"/>
      <c r="E261" s="176"/>
      <c r="F261" s="176"/>
      <c r="G261" s="176"/>
      <c r="H261" s="176"/>
      <c r="I261" s="176"/>
      <c r="J261" s="176"/>
      <c r="K261" s="176"/>
      <c r="L261" s="176"/>
      <c r="M261" s="176"/>
    </row>
    <row r="262" spans="2:13" ht="15.75" customHeight="1" x14ac:dyDescent="0.25">
      <c r="B262" s="176"/>
      <c r="C262" s="176"/>
      <c r="D262" s="176"/>
      <c r="E262" s="176"/>
      <c r="F262" s="176"/>
      <c r="G262" s="176"/>
      <c r="H262" s="176"/>
      <c r="I262" s="176"/>
      <c r="J262" s="176"/>
      <c r="K262" s="176"/>
      <c r="L262" s="176"/>
      <c r="M262" s="176"/>
    </row>
    <row r="263" spans="2:13" ht="15.75" customHeight="1" x14ac:dyDescent="0.25">
      <c r="B263" s="176"/>
      <c r="C263" s="176"/>
      <c r="D263" s="176"/>
      <c r="E263" s="176"/>
      <c r="F263" s="176"/>
      <c r="G263" s="176"/>
      <c r="H263" s="176"/>
      <c r="I263" s="176"/>
      <c r="J263" s="176"/>
      <c r="K263" s="176"/>
      <c r="L263" s="176"/>
      <c r="M263" s="176"/>
    </row>
    <row r="264" spans="2:13" ht="15.75" customHeight="1" x14ac:dyDescent="0.25">
      <c r="B264" s="176"/>
      <c r="C264" s="176"/>
      <c r="D264" s="176"/>
      <c r="E264" s="176"/>
      <c r="F264" s="176"/>
      <c r="G264" s="176"/>
      <c r="H264" s="176"/>
      <c r="I264" s="176"/>
      <c r="J264" s="176"/>
      <c r="K264" s="176"/>
      <c r="L264" s="176"/>
      <c r="M264" s="176"/>
    </row>
    <row r="265" spans="2:13" ht="15.75" customHeight="1" x14ac:dyDescent="0.25">
      <c r="B265" s="176"/>
      <c r="C265" s="176"/>
      <c r="D265" s="176"/>
      <c r="E265" s="176"/>
      <c r="F265" s="176"/>
      <c r="G265" s="176"/>
      <c r="H265" s="176"/>
      <c r="I265" s="176"/>
      <c r="J265" s="176"/>
      <c r="K265" s="176"/>
      <c r="L265" s="176"/>
      <c r="M265" s="176"/>
    </row>
    <row r="266" spans="2:13" ht="15.75" customHeight="1" x14ac:dyDescent="0.25">
      <c r="B266" s="176"/>
      <c r="C266" s="176"/>
      <c r="D266" s="176"/>
      <c r="E266" s="176"/>
      <c r="F266" s="176"/>
      <c r="G266" s="176"/>
      <c r="H266" s="176"/>
      <c r="I266" s="176"/>
      <c r="J266" s="176"/>
      <c r="K266" s="176"/>
      <c r="L266" s="176"/>
      <c r="M266" s="176"/>
    </row>
    <row r="267" spans="2:13" ht="15.75" customHeight="1" x14ac:dyDescent="0.25">
      <c r="B267" s="176"/>
      <c r="C267" s="176"/>
      <c r="D267" s="176"/>
      <c r="E267" s="176"/>
      <c r="F267" s="176"/>
      <c r="G267" s="176"/>
      <c r="H267" s="176"/>
      <c r="I267" s="176"/>
      <c r="J267" s="176"/>
      <c r="K267" s="176"/>
      <c r="L267" s="176"/>
      <c r="M267" s="176"/>
    </row>
    <row r="268" spans="2:13" ht="15.75" customHeight="1" x14ac:dyDescent="0.25">
      <c r="B268" s="176"/>
      <c r="C268" s="176"/>
      <c r="D268" s="176"/>
      <c r="E268" s="176"/>
      <c r="F268" s="176"/>
      <c r="G268" s="176"/>
      <c r="H268" s="176"/>
      <c r="I268" s="176"/>
      <c r="J268" s="176"/>
      <c r="K268" s="176"/>
      <c r="L268" s="176"/>
      <c r="M268" s="176"/>
    </row>
    <row r="269" spans="2:13" ht="15.75" customHeight="1" x14ac:dyDescent="0.25">
      <c r="B269" s="176"/>
      <c r="C269" s="176"/>
      <c r="D269" s="176"/>
      <c r="E269" s="176"/>
      <c r="F269" s="176"/>
      <c r="G269" s="176"/>
      <c r="H269" s="176"/>
      <c r="I269" s="176"/>
      <c r="J269" s="176"/>
      <c r="K269" s="176"/>
      <c r="L269" s="176"/>
      <c r="M269" s="176"/>
    </row>
    <row r="270" spans="2:13" ht="15.75" customHeight="1" x14ac:dyDescent="0.25">
      <c r="B270" s="176"/>
      <c r="C270" s="176"/>
      <c r="D270" s="176"/>
      <c r="E270" s="176"/>
      <c r="F270" s="176"/>
      <c r="G270" s="176"/>
      <c r="H270" s="176"/>
      <c r="I270" s="176"/>
      <c r="J270" s="176"/>
      <c r="K270" s="176"/>
      <c r="L270" s="176"/>
      <c r="M270" s="176"/>
    </row>
    <row r="271" spans="2:13" ht="15.75" customHeight="1" x14ac:dyDescent="0.25">
      <c r="B271" s="176"/>
      <c r="C271" s="176"/>
      <c r="D271" s="176"/>
      <c r="E271" s="176"/>
      <c r="F271" s="176"/>
      <c r="G271" s="176"/>
      <c r="H271" s="176"/>
      <c r="I271" s="176"/>
      <c r="J271" s="176"/>
      <c r="K271" s="176"/>
      <c r="L271" s="176"/>
      <c r="M271" s="176"/>
    </row>
    <row r="272" spans="2:13" ht="15.75" customHeight="1" x14ac:dyDescent="0.25">
      <c r="B272" s="176"/>
      <c r="C272" s="176"/>
      <c r="D272" s="176"/>
      <c r="E272" s="176"/>
      <c r="F272" s="176"/>
      <c r="G272" s="176"/>
      <c r="H272" s="176"/>
      <c r="I272" s="176"/>
      <c r="J272" s="176"/>
      <c r="K272" s="176"/>
      <c r="L272" s="176"/>
      <c r="M272" s="176"/>
    </row>
    <row r="273" spans="2:13" ht="15.75" customHeight="1" x14ac:dyDescent="0.25">
      <c r="B273" s="176"/>
      <c r="C273" s="176"/>
      <c r="D273" s="176"/>
      <c r="E273" s="176"/>
      <c r="F273" s="176"/>
      <c r="G273" s="176"/>
      <c r="H273" s="176"/>
      <c r="I273" s="176"/>
      <c r="J273" s="176"/>
      <c r="K273" s="176"/>
      <c r="L273" s="176"/>
      <c r="M273" s="176"/>
    </row>
    <row r="274" spans="2:13" ht="15.75" customHeight="1" x14ac:dyDescent="0.25">
      <c r="B274" s="176"/>
      <c r="C274" s="176"/>
      <c r="D274" s="176"/>
      <c r="E274" s="176"/>
      <c r="F274" s="176"/>
      <c r="G274" s="176"/>
      <c r="H274" s="176"/>
      <c r="I274" s="176"/>
      <c r="J274" s="176"/>
      <c r="K274" s="176"/>
      <c r="L274" s="176"/>
      <c r="M274" s="176"/>
    </row>
    <row r="275" spans="2:13" ht="15.75" customHeight="1" x14ac:dyDescent="0.25">
      <c r="B275" s="176"/>
      <c r="C275" s="176"/>
      <c r="D275" s="176"/>
      <c r="E275" s="176"/>
      <c r="F275" s="176"/>
      <c r="G275" s="176"/>
      <c r="H275" s="176"/>
      <c r="I275" s="176"/>
      <c r="J275" s="176"/>
      <c r="K275" s="176"/>
      <c r="L275" s="176"/>
      <c r="M275" s="176"/>
    </row>
    <row r="276" spans="2:13" ht="15.75" customHeight="1" x14ac:dyDescent="0.25">
      <c r="B276" s="176"/>
      <c r="C276" s="176"/>
      <c r="D276" s="176"/>
      <c r="E276" s="176"/>
      <c r="F276" s="176"/>
      <c r="G276" s="176"/>
      <c r="H276" s="176"/>
      <c r="I276" s="176"/>
      <c r="J276" s="176"/>
      <c r="K276" s="176"/>
      <c r="L276" s="176"/>
      <c r="M276" s="176"/>
    </row>
    <row r="277" spans="2:13" ht="15.75" customHeight="1" x14ac:dyDescent="0.25">
      <c r="B277" s="176"/>
      <c r="C277" s="176"/>
      <c r="D277" s="176"/>
      <c r="E277" s="176"/>
      <c r="F277" s="176"/>
      <c r="G277" s="176"/>
      <c r="H277" s="176"/>
      <c r="I277" s="176"/>
      <c r="J277" s="176"/>
      <c r="K277" s="176"/>
      <c r="L277" s="176"/>
      <c r="M277" s="176"/>
    </row>
    <row r="278" spans="2:13" ht="15.75" customHeight="1" x14ac:dyDescent="0.25">
      <c r="B278" s="176"/>
      <c r="C278" s="176"/>
      <c r="D278" s="176"/>
      <c r="E278" s="176"/>
      <c r="F278" s="176"/>
      <c r="G278" s="176"/>
      <c r="H278" s="176"/>
      <c r="I278" s="176"/>
      <c r="J278" s="176"/>
      <c r="K278" s="176"/>
      <c r="L278" s="176"/>
      <c r="M278" s="176"/>
    </row>
    <row r="279" spans="2:13" ht="15.75" customHeight="1" x14ac:dyDescent="0.25">
      <c r="B279" s="176"/>
      <c r="C279" s="176"/>
      <c r="D279" s="176"/>
      <c r="E279" s="176"/>
      <c r="F279" s="176"/>
      <c r="G279" s="176"/>
      <c r="H279" s="176"/>
      <c r="I279" s="176"/>
      <c r="J279" s="176"/>
      <c r="K279" s="176"/>
      <c r="L279" s="176"/>
      <c r="M279" s="176"/>
    </row>
    <row r="280" spans="2:13" ht="15.75" customHeight="1" x14ac:dyDescent="0.25">
      <c r="B280" s="176"/>
      <c r="C280" s="176"/>
      <c r="D280" s="176"/>
      <c r="E280" s="176"/>
      <c r="F280" s="176"/>
      <c r="G280" s="176"/>
      <c r="H280" s="176"/>
      <c r="I280" s="176"/>
      <c r="J280" s="176"/>
      <c r="K280" s="176"/>
      <c r="L280" s="176"/>
      <c r="M280" s="176"/>
    </row>
    <row r="281" spans="2:13" ht="15.75" customHeight="1" x14ac:dyDescent="0.25">
      <c r="B281" s="176"/>
      <c r="C281" s="176"/>
      <c r="D281" s="176"/>
      <c r="E281" s="176"/>
      <c r="F281" s="176"/>
      <c r="G281" s="176"/>
      <c r="H281" s="176"/>
      <c r="I281" s="176"/>
      <c r="J281" s="176"/>
      <c r="K281" s="176"/>
      <c r="L281" s="176"/>
      <c r="M281" s="176"/>
    </row>
    <row r="282" spans="2:13" ht="15.75" customHeight="1" x14ac:dyDescent="0.25">
      <c r="B282" s="176"/>
      <c r="C282" s="176"/>
      <c r="D282" s="176"/>
      <c r="E282" s="176"/>
      <c r="F282" s="176"/>
      <c r="G282" s="176"/>
      <c r="H282" s="176"/>
      <c r="I282" s="176"/>
      <c r="J282" s="176"/>
      <c r="K282" s="176"/>
      <c r="L282" s="176"/>
      <c r="M282" s="176"/>
    </row>
    <row r="283" spans="2:13" ht="15.75" customHeight="1" x14ac:dyDescent="0.25">
      <c r="B283" s="176"/>
      <c r="C283" s="176"/>
      <c r="D283" s="176"/>
      <c r="E283" s="176"/>
      <c r="F283" s="176"/>
      <c r="G283" s="176"/>
      <c r="H283" s="176"/>
      <c r="I283" s="176"/>
      <c r="J283" s="176"/>
      <c r="K283" s="176"/>
      <c r="L283" s="176"/>
      <c r="M283" s="176"/>
    </row>
    <row r="284" spans="2:13" ht="15.75" customHeight="1" x14ac:dyDescent="0.25">
      <c r="B284" s="176"/>
      <c r="C284" s="176"/>
      <c r="D284" s="176"/>
      <c r="E284" s="176"/>
      <c r="F284" s="176"/>
      <c r="G284" s="176"/>
      <c r="H284" s="176"/>
      <c r="I284" s="176"/>
      <c r="J284" s="176"/>
      <c r="K284" s="176"/>
      <c r="L284" s="176"/>
      <c r="M284" s="176"/>
    </row>
    <row r="285" spans="2:13" ht="15.75" customHeight="1" x14ac:dyDescent="0.25">
      <c r="B285" s="176"/>
      <c r="C285" s="176"/>
      <c r="D285" s="176"/>
      <c r="E285" s="176"/>
      <c r="F285" s="176"/>
      <c r="G285" s="176"/>
      <c r="H285" s="176"/>
      <c r="I285" s="176"/>
      <c r="J285" s="176"/>
      <c r="K285" s="176"/>
      <c r="L285" s="176"/>
      <c r="M285" s="176"/>
    </row>
    <row r="286" spans="2:13" ht="15.75" customHeight="1" x14ac:dyDescent="0.25">
      <c r="B286" s="176"/>
      <c r="C286" s="176"/>
      <c r="D286" s="176"/>
      <c r="E286" s="176"/>
      <c r="F286" s="176"/>
      <c r="G286" s="176"/>
      <c r="H286" s="176"/>
      <c r="I286" s="176"/>
      <c r="J286" s="176"/>
      <c r="K286" s="176"/>
      <c r="L286" s="176"/>
      <c r="M286" s="176"/>
    </row>
    <row r="287" spans="2:13" ht="15.75" customHeight="1" x14ac:dyDescent="0.25">
      <c r="B287" s="176"/>
      <c r="C287" s="176"/>
      <c r="D287" s="176"/>
      <c r="E287" s="176"/>
      <c r="F287" s="176"/>
      <c r="G287" s="176"/>
      <c r="H287" s="176"/>
      <c r="I287" s="176"/>
      <c r="J287" s="176"/>
      <c r="K287" s="176"/>
      <c r="L287" s="176"/>
      <c r="M287" s="176"/>
    </row>
    <row r="288" spans="2:13" ht="15.75" customHeight="1" x14ac:dyDescent="0.25">
      <c r="B288" s="176"/>
      <c r="C288" s="176"/>
      <c r="D288" s="176"/>
      <c r="E288" s="176"/>
      <c r="F288" s="176"/>
      <c r="G288" s="176"/>
      <c r="H288" s="176"/>
      <c r="I288" s="176"/>
      <c r="J288" s="176"/>
      <c r="K288" s="176"/>
      <c r="L288" s="176"/>
      <c r="M288" s="176"/>
    </row>
    <row r="289" spans="2:13" ht="15.75" customHeight="1" x14ac:dyDescent="0.25">
      <c r="B289" s="176"/>
      <c r="C289" s="176"/>
      <c r="D289" s="176"/>
      <c r="E289" s="176"/>
      <c r="F289" s="176"/>
      <c r="G289" s="176"/>
      <c r="H289" s="176"/>
      <c r="I289" s="176"/>
      <c r="J289" s="176"/>
      <c r="K289" s="176"/>
      <c r="L289" s="176"/>
      <c r="M289" s="176"/>
    </row>
    <row r="290" spans="2:13" ht="15.75" customHeight="1" x14ac:dyDescent="0.25">
      <c r="B290" s="176"/>
      <c r="C290" s="176"/>
      <c r="D290" s="176"/>
      <c r="E290" s="176"/>
      <c r="F290" s="176"/>
      <c r="G290" s="176"/>
      <c r="H290" s="176"/>
      <c r="I290" s="176"/>
      <c r="J290" s="176"/>
      <c r="K290" s="176"/>
      <c r="L290" s="176"/>
      <c r="M290" s="176"/>
    </row>
    <row r="291" spans="2:13" ht="15.75" customHeight="1" x14ac:dyDescent="0.25">
      <c r="B291" s="176"/>
      <c r="C291" s="176"/>
      <c r="D291" s="176"/>
      <c r="E291" s="176"/>
      <c r="F291" s="176"/>
      <c r="G291" s="176"/>
      <c r="H291" s="176"/>
      <c r="I291" s="176"/>
      <c r="J291" s="176"/>
      <c r="K291" s="176"/>
      <c r="L291" s="176"/>
      <c r="M291" s="176"/>
    </row>
    <row r="292" spans="2:13" ht="15.75" customHeight="1" x14ac:dyDescent="0.25">
      <c r="B292" s="176"/>
      <c r="C292" s="176"/>
      <c r="D292" s="176"/>
      <c r="E292" s="176"/>
      <c r="F292" s="176"/>
      <c r="G292" s="176"/>
      <c r="H292" s="176"/>
      <c r="I292" s="176"/>
      <c r="J292" s="176"/>
      <c r="K292" s="176"/>
      <c r="L292" s="176"/>
      <c r="M292" s="176"/>
    </row>
    <row r="293" spans="2:13" ht="15.75" customHeight="1" x14ac:dyDescent="0.25">
      <c r="B293" s="176"/>
      <c r="C293" s="176"/>
      <c r="D293" s="176"/>
      <c r="E293" s="176"/>
      <c r="F293" s="176"/>
      <c r="G293" s="176"/>
      <c r="H293" s="176"/>
      <c r="I293" s="176"/>
      <c r="J293" s="176"/>
      <c r="K293" s="176"/>
      <c r="L293" s="176"/>
      <c r="M293" s="176"/>
    </row>
    <row r="294" spans="2:13" ht="15.75" customHeight="1" x14ac:dyDescent="0.25">
      <c r="B294" s="176"/>
      <c r="C294" s="176"/>
      <c r="D294" s="176"/>
      <c r="E294" s="176"/>
      <c r="F294" s="176"/>
      <c r="G294" s="176"/>
      <c r="H294" s="176"/>
      <c r="I294" s="176"/>
      <c r="J294" s="176"/>
      <c r="K294" s="176"/>
      <c r="L294" s="176"/>
      <c r="M294" s="176"/>
    </row>
    <row r="295" spans="2:13" ht="15.75" customHeight="1" x14ac:dyDescent="0.25">
      <c r="B295" s="176"/>
      <c r="C295" s="176"/>
      <c r="D295" s="176"/>
      <c r="E295" s="176"/>
      <c r="F295" s="176"/>
      <c r="G295" s="176"/>
      <c r="H295" s="176"/>
      <c r="I295" s="176"/>
      <c r="J295" s="176"/>
      <c r="K295" s="176"/>
      <c r="L295" s="176"/>
      <c r="M295" s="176"/>
    </row>
    <row r="296" spans="2:13" ht="15.75" customHeight="1" x14ac:dyDescent="0.25">
      <c r="B296" s="176"/>
      <c r="C296" s="176"/>
      <c r="D296" s="176"/>
      <c r="E296" s="176"/>
      <c r="F296" s="176"/>
      <c r="G296" s="176"/>
      <c r="H296" s="176"/>
      <c r="I296" s="176"/>
      <c r="J296" s="176"/>
      <c r="K296" s="176"/>
      <c r="L296" s="176"/>
      <c r="M296" s="176"/>
    </row>
    <row r="297" spans="2:13" ht="15.75" customHeight="1" x14ac:dyDescent="0.25">
      <c r="B297" s="176"/>
      <c r="C297" s="176"/>
      <c r="D297" s="176"/>
      <c r="E297" s="176"/>
      <c r="F297" s="176"/>
      <c r="G297" s="176"/>
      <c r="H297" s="176"/>
      <c r="I297" s="176"/>
      <c r="J297" s="176"/>
      <c r="K297" s="176"/>
      <c r="L297" s="176"/>
      <c r="M297" s="176"/>
    </row>
    <row r="298" spans="2:13" ht="15.75" customHeight="1" x14ac:dyDescent="0.25">
      <c r="B298" s="176"/>
      <c r="C298" s="176"/>
      <c r="D298" s="176"/>
      <c r="E298" s="176"/>
      <c r="F298" s="176"/>
      <c r="G298" s="176"/>
      <c r="H298" s="176"/>
      <c r="I298" s="176"/>
      <c r="J298" s="176"/>
      <c r="K298" s="176"/>
      <c r="L298" s="176"/>
      <c r="M298" s="176"/>
    </row>
    <row r="299" spans="2:13" ht="15.75" customHeight="1" x14ac:dyDescent="0.25">
      <c r="B299" s="176"/>
      <c r="C299" s="176"/>
      <c r="D299" s="176"/>
      <c r="E299" s="176"/>
      <c r="F299" s="176"/>
      <c r="G299" s="176"/>
      <c r="H299" s="176"/>
      <c r="I299" s="176"/>
      <c r="J299" s="176"/>
      <c r="K299" s="176"/>
      <c r="L299" s="176"/>
      <c r="M299" s="176"/>
    </row>
    <row r="300" spans="2:13" ht="15.75" customHeight="1" x14ac:dyDescent="0.25">
      <c r="B300" s="176"/>
      <c r="C300" s="176"/>
      <c r="D300" s="176"/>
      <c r="E300" s="176"/>
      <c r="F300" s="176"/>
      <c r="G300" s="176"/>
      <c r="H300" s="176"/>
      <c r="I300" s="176"/>
      <c r="J300" s="176"/>
      <c r="K300" s="176"/>
      <c r="L300" s="176"/>
      <c r="M300" s="176"/>
    </row>
    <row r="301" spans="2:13" ht="15.75" customHeight="1" x14ac:dyDescent="0.25">
      <c r="B301" s="176"/>
      <c r="C301" s="176"/>
      <c r="D301" s="176"/>
      <c r="E301" s="176"/>
      <c r="F301" s="176"/>
      <c r="G301" s="176"/>
      <c r="H301" s="176"/>
      <c r="I301" s="176"/>
      <c r="J301" s="176"/>
      <c r="K301" s="176"/>
      <c r="L301" s="176"/>
      <c r="M301" s="176"/>
    </row>
    <row r="302" spans="2:13" ht="15.75" customHeight="1" x14ac:dyDescent="0.25">
      <c r="B302" s="176"/>
      <c r="C302" s="176"/>
      <c r="D302" s="176"/>
      <c r="E302" s="176"/>
      <c r="F302" s="176"/>
      <c r="G302" s="176"/>
      <c r="H302" s="176"/>
      <c r="I302" s="176"/>
      <c r="J302" s="176"/>
      <c r="K302" s="176"/>
      <c r="L302" s="176"/>
      <c r="M302" s="176"/>
    </row>
    <row r="303" spans="2:13" ht="15.75" customHeight="1" x14ac:dyDescent="0.25">
      <c r="B303" s="176"/>
      <c r="C303" s="176"/>
      <c r="D303" s="176"/>
      <c r="E303" s="176"/>
      <c r="F303" s="176"/>
      <c r="G303" s="176"/>
      <c r="H303" s="176"/>
      <c r="I303" s="176"/>
      <c r="J303" s="176"/>
      <c r="K303" s="176"/>
      <c r="L303" s="176"/>
      <c r="M303" s="176"/>
    </row>
    <row r="304" spans="2:13" ht="15.75" customHeight="1" x14ac:dyDescent="0.25">
      <c r="B304" s="176"/>
      <c r="C304" s="176"/>
      <c r="D304" s="176"/>
      <c r="E304" s="176"/>
      <c r="F304" s="176"/>
      <c r="G304" s="176"/>
      <c r="H304" s="176"/>
      <c r="I304" s="176"/>
      <c r="J304" s="176"/>
      <c r="K304" s="176"/>
      <c r="L304" s="176"/>
      <c r="M304" s="176"/>
    </row>
    <row r="305" spans="2:13" ht="15.75" customHeight="1" x14ac:dyDescent="0.25">
      <c r="B305" s="176"/>
      <c r="C305" s="176"/>
      <c r="D305" s="176"/>
      <c r="E305" s="176"/>
      <c r="F305" s="176"/>
      <c r="G305" s="176"/>
      <c r="H305" s="176"/>
      <c r="I305" s="176"/>
      <c r="J305" s="176"/>
      <c r="K305" s="176"/>
      <c r="L305" s="176"/>
      <c r="M305" s="176"/>
    </row>
    <row r="306" spans="2:13" ht="15.75" customHeight="1" x14ac:dyDescent="0.25">
      <c r="B306" s="176"/>
      <c r="C306" s="176"/>
      <c r="D306" s="176"/>
      <c r="E306" s="176"/>
      <c r="F306" s="176"/>
      <c r="G306" s="176"/>
      <c r="H306" s="176"/>
      <c r="I306" s="176"/>
      <c r="J306" s="176"/>
      <c r="K306" s="176"/>
      <c r="L306" s="176"/>
      <c r="M306" s="176"/>
    </row>
    <row r="307" spans="2:13" ht="15.75" customHeight="1" x14ac:dyDescent="0.25">
      <c r="B307" s="176"/>
      <c r="C307" s="176"/>
      <c r="D307" s="176"/>
      <c r="E307" s="176"/>
      <c r="F307" s="176"/>
      <c r="G307" s="176"/>
      <c r="H307" s="176"/>
      <c r="I307" s="176"/>
      <c r="J307" s="176"/>
      <c r="K307" s="176"/>
      <c r="L307" s="176"/>
      <c r="M307" s="176"/>
    </row>
    <row r="308" spans="2:13" ht="15.75" customHeight="1" x14ac:dyDescent="0.25">
      <c r="B308" s="176"/>
      <c r="C308" s="176"/>
      <c r="D308" s="176"/>
      <c r="E308" s="176"/>
      <c r="F308" s="176"/>
      <c r="G308" s="176"/>
      <c r="H308" s="176"/>
      <c r="I308" s="176"/>
      <c r="J308" s="176"/>
      <c r="K308" s="176"/>
      <c r="L308" s="176"/>
      <c r="M308" s="176"/>
    </row>
    <row r="309" spans="2:13" ht="15.75" customHeight="1" x14ac:dyDescent="0.25">
      <c r="B309" s="176"/>
      <c r="C309" s="176"/>
      <c r="D309" s="176"/>
      <c r="E309" s="176"/>
      <c r="F309" s="176"/>
      <c r="G309" s="176"/>
      <c r="H309" s="176"/>
      <c r="I309" s="176"/>
      <c r="J309" s="176"/>
      <c r="K309" s="176"/>
      <c r="L309" s="176"/>
      <c r="M309" s="176"/>
    </row>
    <row r="310" spans="2:13" ht="15.75" customHeight="1" x14ac:dyDescent="0.25">
      <c r="B310" s="176"/>
      <c r="C310" s="176"/>
      <c r="D310" s="176"/>
      <c r="E310" s="176"/>
      <c r="F310" s="176"/>
      <c r="G310" s="176"/>
      <c r="H310" s="176"/>
      <c r="I310" s="176"/>
      <c r="J310" s="176"/>
      <c r="K310" s="176"/>
      <c r="L310" s="176"/>
      <c r="M310" s="176"/>
    </row>
    <row r="311" spans="2:13" ht="15.75" customHeight="1" x14ac:dyDescent="0.25">
      <c r="B311" s="176"/>
      <c r="C311" s="176"/>
      <c r="D311" s="176"/>
      <c r="E311" s="176"/>
      <c r="F311" s="176"/>
      <c r="G311" s="176"/>
      <c r="H311" s="176"/>
      <c r="I311" s="176"/>
      <c r="J311" s="176"/>
      <c r="K311" s="176"/>
      <c r="L311" s="176"/>
      <c r="M311" s="176"/>
    </row>
    <row r="312" spans="2:13" ht="15.75" customHeight="1" x14ac:dyDescent="0.25">
      <c r="B312" s="176"/>
      <c r="C312" s="176"/>
      <c r="D312" s="176"/>
      <c r="E312" s="176"/>
      <c r="F312" s="176"/>
      <c r="G312" s="176"/>
      <c r="H312" s="176"/>
      <c r="I312" s="176"/>
      <c r="J312" s="176"/>
      <c r="K312" s="176"/>
      <c r="L312" s="176"/>
      <c r="M312" s="176"/>
    </row>
    <row r="313" spans="2:13" ht="15.75" customHeight="1" x14ac:dyDescent="0.25">
      <c r="B313" s="176"/>
      <c r="C313" s="176"/>
      <c r="D313" s="176"/>
      <c r="E313" s="176"/>
      <c r="F313" s="176"/>
      <c r="G313" s="176"/>
      <c r="H313" s="176"/>
      <c r="I313" s="176"/>
      <c r="J313" s="176"/>
      <c r="K313" s="176"/>
      <c r="L313" s="176"/>
      <c r="M313" s="176"/>
    </row>
    <row r="314" spans="2:13" ht="15.75" customHeight="1" x14ac:dyDescent="0.25">
      <c r="B314" s="176"/>
      <c r="C314" s="176"/>
      <c r="D314" s="176"/>
      <c r="E314" s="176"/>
      <c r="F314" s="176"/>
      <c r="G314" s="176"/>
      <c r="H314" s="176"/>
      <c r="I314" s="176"/>
      <c r="J314" s="176"/>
      <c r="K314" s="176"/>
      <c r="L314" s="176"/>
      <c r="M314" s="176"/>
    </row>
    <row r="315" spans="2:13" ht="15.75" customHeight="1" x14ac:dyDescent="0.25">
      <c r="B315" s="176"/>
      <c r="C315" s="176"/>
      <c r="D315" s="176"/>
      <c r="E315" s="176"/>
      <c r="F315" s="176"/>
      <c r="G315" s="176"/>
      <c r="H315" s="176"/>
      <c r="I315" s="176"/>
      <c r="J315" s="176"/>
      <c r="K315" s="176"/>
      <c r="L315" s="176"/>
      <c r="M315" s="176"/>
    </row>
    <row r="316" spans="2:13" ht="15.75" customHeight="1" x14ac:dyDescent="0.25">
      <c r="B316" s="176"/>
      <c r="C316" s="176"/>
      <c r="D316" s="176"/>
      <c r="E316" s="176"/>
      <c r="F316" s="176"/>
      <c r="G316" s="176"/>
      <c r="H316" s="176"/>
      <c r="I316" s="176"/>
      <c r="J316" s="176"/>
      <c r="K316" s="176"/>
      <c r="L316" s="176"/>
      <c r="M316" s="176"/>
    </row>
    <row r="317" spans="2:13" ht="15.75" customHeight="1" x14ac:dyDescent="0.25">
      <c r="B317" s="176"/>
      <c r="C317" s="176"/>
      <c r="D317" s="176"/>
      <c r="E317" s="176"/>
      <c r="F317" s="176"/>
      <c r="G317" s="176"/>
      <c r="H317" s="176"/>
      <c r="I317" s="176"/>
      <c r="J317" s="176"/>
      <c r="K317" s="176"/>
      <c r="L317" s="176"/>
      <c r="M317" s="176"/>
    </row>
    <row r="318" spans="2:13" ht="15.75" customHeight="1" x14ac:dyDescent="0.25">
      <c r="B318" s="176"/>
      <c r="C318" s="176"/>
      <c r="D318" s="176"/>
      <c r="E318" s="176"/>
      <c r="F318" s="176"/>
      <c r="G318" s="176"/>
      <c r="H318" s="176"/>
      <c r="I318" s="176"/>
      <c r="J318" s="176"/>
      <c r="K318" s="176"/>
      <c r="L318" s="176"/>
      <c r="M318" s="176"/>
    </row>
    <row r="319" spans="2:13" ht="15.75" customHeight="1" x14ac:dyDescent="0.25">
      <c r="B319" s="176"/>
      <c r="C319" s="176"/>
      <c r="D319" s="176"/>
      <c r="E319" s="176"/>
      <c r="F319" s="176"/>
      <c r="G319" s="176"/>
      <c r="H319" s="176"/>
      <c r="I319" s="176"/>
      <c r="J319" s="176"/>
      <c r="K319" s="176"/>
      <c r="L319" s="176"/>
      <c r="M319" s="176"/>
    </row>
    <row r="320" spans="2:13" ht="15.75" customHeight="1" x14ac:dyDescent="0.25">
      <c r="B320" s="176"/>
      <c r="C320" s="176"/>
      <c r="D320" s="176"/>
      <c r="E320" s="176"/>
      <c r="F320" s="176"/>
      <c r="G320" s="176"/>
      <c r="H320" s="176"/>
      <c r="I320" s="176"/>
      <c r="J320" s="176"/>
      <c r="K320" s="176"/>
      <c r="L320" s="176"/>
      <c r="M320" s="176"/>
    </row>
    <row r="321" spans="2:13" ht="15.75" customHeight="1" x14ac:dyDescent="0.25">
      <c r="B321" s="176"/>
      <c r="C321" s="176"/>
      <c r="D321" s="176"/>
      <c r="E321" s="176"/>
      <c r="F321" s="176"/>
      <c r="G321" s="176"/>
      <c r="H321" s="176"/>
      <c r="I321" s="176"/>
      <c r="J321" s="176"/>
      <c r="K321" s="176"/>
      <c r="L321" s="176"/>
      <c r="M321" s="176"/>
    </row>
    <row r="322" spans="2:13" ht="15.75" customHeight="1" x14ac:dyDescent="0.25">
      <c r="B322" s="176"/>
      <c r="C322" s="176"/>
      <c r="D322" s="176"/>
      <c r="E322" s="176"/>
      <c r="F322" s="176"/>
      <c r="G322" s="176"/>
      <c r="H322" s="176"/>
      <c r="I322" s="176"/>
      <c r="J322" s="176"/>
      <c r="K322" s="176"/>
      <c r="L322" s="176"/>
      <c r="M322" s="176"/>
    </row>
    <row r="323" spans="2:13" ht="15.75" customHeight="1" x14ac:dyDescent="0.25">
      <c r="B323" s="176"/>
      <c r="C323" s="176"/>
      <c r="D323" s="176"/>
      <c r="E323" s="176"/>
      <c r="F323" s="176"/>
      <c r="G323" s="176"/>
      <c r="H323" s="176"/>
      <c r="I323" s="176"/>
      <c r="J323" s="176"/>
      <c r="K323" s="176"/>
      <c r="L323" s="176"/>
      <c r="M323" s="176"/>
    </row>
    <row r="324" spans="2:13" ht="15.75" customHeight="1" x14ac:dyDescent="0.25">
      <c r="B324" s="176"/>
      <c r="C324" s="176"/>
      <c r="D324" s="176"/>
      <c r="E324" s="176"/>
      <c r="F324" s="176"/>
      <c r="G324" s="176"/>
      <c r="H324" s="176"/>
      <c r="I324" s="176"/>
      <c r="J324" s="176"/>
      <c r="K324" s="176"/>
      <c r="L324" s="176"/>
      <c r="M324" s="176"/>
    </row>
    <row r="325" spans="2:13" ht="15.75" customHeight="1" x14ac:dyDescent="0.25">
      <c r="B325" s="176"/>
      <c r="C325" s="176"/>
      <c r="D325" s="176"/>
      <c r="E325" s="176"/>
      <c r="F325" s="176"/>
      <c r="G325" s="176"/>
      <c r="H325" s="176"/>
      <c r="I325" s="176"/>
      <c r="J325" s="176"/>
      <c r="K325" s="176"/>
      <c r="L325" s="176"/>
      <c r="M325" s="176"/>
    </row>
    <row r="326" spans="2:13" ht="15.75" customHeight="1" x14ac:dyDescent="0.25">
      <c r="B326" s="176"/>
      <c r="C326" s="176"/>
      <c r="D326" s="176"/>
      <c r="E326" s="176"/>
      <c r="F326" s="176"/>
      <c r="G326" s="176"/>
      <c r="H326" s="176"/>
      <c r="I326" s="176"/>
      <c r="J326" s="176"/>
      <c r="K326" s="176"/>
      <c r="L326" s="176"/>
      <c r="M326" s="176"/>
    </row>
    <row r="327" spans="2:13" ht="15.75" customHeight="1" x14ac:dyDescent="0.25">
      <c r="B327" s="176"/>
      <c r="C327" s="176"/>
      <c r="D327" s="176"/>
      <c r="E327" s="176"/>
      <c r="F327" s="176"/>
      <c r="G327" s="176"/>
      <c r="H327" s="176"/>
      <c r="I327" s="176"/>
      <c r="J327" s="176"/>
      <c r="K327" s="176"/>
      <c r="L327" s="176"/>
      <c r="M327" s="176"/>
    </row>
    <row r="328" spans="2:13" ht="15.75" customHeight="1" x14ac:dyDescent="0.25">
      <c r="B328" s="176"/>
      <c r="C328" s="176"/>
      <c r="D328" s="176"/>
      <c r="E328" s="176"/>
      <c r="F328" s="176"/>
      <c r="G328" s="176"/>
      <c r="H328" s="176"/>
      <c r="I328" s="176"/>
      <c r="J328" s="176"/>
      <c r="K328" s="176"/>
      <c r="L328" s="176"/>
      <c r="M328" s="176"/>
    </row>
    <row r="329" spans="2:13" ht="15.75" customHeight="1" x14ac:dyDescent="0.25">
      <c r="B329" s="176"/>
      <c r="C329" s="176"/>
      <c r="D329" s="176"/>
      <c r="E329" s="176"/>
      <c r="F329" s="176"/>
      <c r="G329" s="176"/>
      <c r="H329" s="176"/>
      <c r="I329" s="176"/>
      <c r="J329" s="176"/>
      <c r="K329" s="176"/>
      <c r="L329" s="176"/>
      <c r="M329" s="176"/>
    </row>
    <row r="330" spans="2:13" ht="15.75" customHeight="1" x14ac:dyDescent="0.25">
      <c r="B330" s="176"/>
      <c r="C330" s="176"/>
      <c r="D330" s="176"/>
      <c r="E330" s="176"/>
      <c r="F330" s="176"/>
      <c r="G330" s="176"/>
      <c r="H330" s="176"/>
      <c r="I330" s="176"/>
      <c r="J330" s="176"/>
      <c r="K330" s="176"/>
      <c r="L330" s="176"/>
      <c r="M330" s="176"/>
    </row>
    <row r="331" spans="2:13" ht="15.75" customHeight="1" x14ac:dyDescent="0.25">
      <c r="B331" s="176"/>
      <c r="C331" s="176"/>
      <c r="D331" s="176"/>
      <c r="E331" s="176"/>
      <c r="F331" s="176"/>
      <c r="G331" s="176"/>
      <c r="H331" s="176"/>
      <c r="I331" s="176"/>
      <c r="J331" s="176"/>
      <c r="K331" s="176"/>
      <c r="L331" s="176"/>
      <c r="M331" s="176"/>
    </row>
    <row r="332" spans="2:13" ht="15.75" customHeight="1" x14ac:dyDescent="0.25">
      <c r="B332" s="176"/>
      <c r="C332" s="176"/>
      <c r="D332" s="176"/>
      <c r="E332" s="176"/>
      <c r="F332" s="176"/>
      <c r="G332" s="176"/>
      <c r="H332" s="176"/>
      <c r="I332" s="176"/>
      <c r="J332" s="176"/>
      <c r="K332" s="176"/>
      <c r="L332" s="176"/>
      <c r="M332" s="176"/>
    </row>
    <row r="333" spans="2:13" ht="15.75" customHeight="1" x14ac:dyDescent="0.25">
      <c r="B333" s="176"/>
      <c r="C333" s="176"/>
      <c r="D333" s="176"/>
      <c r="E333" s="176"/>
      <c r="F333" s="176"/>
      <c r="G333" s="176"/>
      <c r="H333" s="176"/>
      <c r="I333" s="176"/>
      <c r="J333" s="176"/>
      <c r="K333" s="176"/>
      <c r="L333" s="176"/>
      <c r="M333" s="176"/>
    </row>
    <row r="334" spans="2:13" ht="15.75" customHeight="1" x14ac:dyDescent="0.25">
      <c r="B334" s="176"/>
      <c r="C334" s="176"/>
      <c r="D334" s="176"/>
      <c r="E334" s="176"/>
      <c r="F334" s="176"/>
      <c r="G334" s="176"/>
      <c r="H334" s="176"/>
      <c r="I334" s="176"/>
      <c r="J334" s="176"/>
      <c r="K334" s="176"/>
      <c r="L334" s="176"/>
      <c r="M334" s="176"/>
    </row>
    <row r="335" spans="2:13" ht="15.75" customHeight="1" x14ac:dyDescent="0.25">
      <c r="B335" s="176"/>
      <c r="C335" s="176"/>
      <c r="D335" s="176"/>
      <c r="E335" s="176"/>
      <c r="F335" s="176"/>
      <c r="G335" s="176"/>
      <c r="H335" s="176"/>
      <c r="I335" s="176"/>
      <c r="J335" s="176"/>
      <c r="K335" s="176"/>
      <c r="L335" s="176"/>
      <c r="M335" s="176"/>
    </row>
    <row r="336" spans="2:13" ht="15.75" customHeight="1" x14ac:dyDescent="0.25">
      <c r="B336" s="176"/>
      <c r="C336" s="176"/>
      <c r="D336" s="176"/>
      <c r="E336" s="176"/>
      <c r="F336" s="176"/>
      <c r="G336" s="176"/>
      <c r="H336" s="176"/>
      <c r="I336" s="176"/>
      <c r="J336" s="176"/>
      <c r="K336" s="176"/>
      <c r="L336" s="176"/>
      <c r="M336" s="176"/>
    </row>
    <row r="337" spans="2:13" ht="15.75" customHeight="1" x14ac:dyDescent="0.25">
      <c r="B337" s="176"/>
      <c r="C337" s="176"/>
      <c r="D337" s="176"/>
      <c r="E337" s="176"/>
      <c r="F337" s="176"/>
      <c r="G337" s="176"/>
      <c r="H337" s="176"/>
      <c r="I337" s="176"/>
      <c r="J337" s="176"/>
      <c r="K337" s="176"/>
      <c r="L337" s="176"/>
      <c r="M337" s="176"/>
    </row>
    <row r="338" spans="2:13" ht="15.75" customHeight="1" x14ac:dyDescent="0.25">
      <c r="B338" s="176"/>
      <c r="C338" s="176"/>
      <c r="D338" s="176"/>
      <c r="E338" s="176"/>
      <c r="F338" s="176"/>
      <c r="G338" s="176"/>
      <c r="H338" s="176"/>
      <c r="I338" s="176"/>
      <c r="J338" s="176"/>
      <c r="K338" s="176"/>
      <c r="L338" s="176"/>
      <c r="M338" s="176"/>
    </row>
    <row r="339" spans="2:13" ht="15.75" customHeight="1" x14ac:dyDescent="0.25">
      <c r="B339" s="176"/>
      <c r="C339" s="176"/>
      <c r="D339" s="176"/>
      <c r="E339" s="176"/>
      <c r="F339" s="176"/>
      <c r="G339" s="176"/>
      <c r="H339" s="176"/>
      <c r="I339" s="176"/>
      <c r="J339" s="176"/>
      <c r="K339" s="176"/>
      <c r="L339" s="176"/>
      <c r="M339" s="176"/>
    </row>
    <row r="340" spans="2:13" ht="15.75" customHeight="1" x14ac:dyDescent="0.25">
      <c r="B340" s="176"/>
      <c r="C340" s="176"/>
      <c r="D340" s="176"/>
      <c r="E340" s="176"/>
      <c r="F340" s="176"/>
      <c r="G340" s="176"/>
      <c r="H340" s="176"/>
      <c r="I340" s="176"/>
      <c r="J340" s="176"/>
      <c r="K340" s="176"/>
      <c r="L340" s="176"/>
      <c r="M340" s="176"/>
    </row>
    <row r="341" spans="2:13" ht="15.75" customHeight="1" x14ac:dyDescent="0.25">
      <c r="B341" s="176"/>
      <c r="C341" s="176"/>
      <c r="D341" s="176"/>
      <c r="E341" s="176"/>
      <c r="F341" s="176"/>
      <c r="G341" s="176"/>
      <c r="H341" s="176"/>
      <c r="I341" s="176"/>
      <c r="J341" s="176"/>
      <c r="K341" s="176"/>
      <c r="L341" s="176"/>
      <c r="M341" s="176"/>
    </row>
    <row r="342" spans="2:13" ht="15.75" customHeight="1" x14ac:dyDescent="0.25">
      <c r="B342" s="176"/>
      <c r="C342" s="176"/>
      <c r="D342" s="176"/>
      <c r="E342" s="176"/>
      <c r="F342" s="176"/>
      <c r="G342" s="176"/>
      <c r="H342" s="176"/>
      <c r="I342" s="176"/>
      <c r="J342" s="176"/>
      <c r="K342" s="176"/>
      <c r="L342" s="176"/>
      <c r="M342" s="176"/>
    </row>
    <row r="343" spans="2:13" ht="15.75" customHeight="1" x14ac:dyDescent="0.25">
      <c r="B343" s="176"/>
      <c r="C343" s="176"/>
      <c r="D343" s="176"/>
      <c r="E343" s="176"/>
      <c r="F343" s="176"/>
      <c r="G343" s="176"/>
      <c r="H343" s="176"/>
      <c r="I343" s="176"/>
      <c r="J343" s="176"/>
      <c r="K343" s="176"/>
      <c r="L343" s="176"/>
      <c r="M343" s="176"/>
    </row>
    <row r="344" spans="2:13" ht="15.75" customHeight="1" x14ac:dyDescent="0.25">
      <c r="B344" s="176"/>
      <c r="C344" s="176"/>
      <c r="D344" s="176"/>
      <c r="E344" s="176"/>
      <c r="F344" s="176"/>
      <c r="G344" s="176"/>
      <c r="H344" s="176"/>
      <c r="I344" s="176"/>
      <c r="J344" s="176"/>
      <c r="K344" s="176"/>
      <c r="L344" s="176"/>
      <c r="M344" s="176"/>
    </row>
    <row r="345" spans="2:13" ht="15.75" customHeight="1" x14ac:dyDescent="0.25">
      <c r="B345" s="176"/>
      <c r="C345" s="176"/>
      <c r="D345" s="176"/>
      <c r="E345" s="176"/>
      <c r="F345" s="176"/>
      <c r="G345" s="176"/>
      <c r="H345" s="176"/>
      <c r="I345" s="176"/>
      <c r="J345" s="176"/>
      <c r="K345" s="176"/>
      <c r="L345" s="176"/>
      <c r="M345" s="176"/>
    </row>
    <row r="346" spans="2:13" ht="15.75" customHeight="1" x14ac:dyDescent="0.25">
      <c r="B346" s="176"/>
      <c r="C346" s="176"/>
      <c r="D346" s="176"/>
      <c r="E346" s="176"/>
      <c r="F346" s="176"/>
      <c r="G346" s="176"/>
      <c r="H346" s="176"/>
      <c r="I346" s="176"/>
      <c r="J346" s="176"/>
      <c r="K346" s="176"/>
      <c r="L346" s="176"/>
      <c r="M346" s="176"/>
    </row>
    <row r="347" spans="2:13" ht="15.75" customHeight="1" x14ac:dyDescent="0.25">
      <c r="B347" s="176"/>
      <c r="C347" s="176"/>
      <c r="D347" s="176"/>
      <c r="E347" s="176"/>
      <c r="F347" s="176"/>
      <c r="G347" s="176"/>
      <c r="H347" s="176"/>
      <c r="I347" s="176"/>
      <c r="J347" s="176"/>
      <c r="K347" s="176"/>
      <c r="L347" s="176"/>
      <c r="M347" s="176"/>
    </row>
    <row r="348" spans="2:13" ht="15.75" customHeight="1" x14ac:dyDescent="0.25">
      <c r="B348" s="176"/>
      <c r="C348" s="176"/>
      <c r="D348" s="176"/>
      <c r="E348" s="176"/>
      <c r="F348" s="176"/>
      <c r="G348" s="176"/>
      <c r="H348" s="176"/>
      <c r="I348" s="176"/>
      <c r="J348" s="176"/>
      <c r="K348" s="176"/>
      <c r="L348" s="176"/>
      <c r="M348" s="176"/>
    </row>
    <row r="349" spans="2:13" ht="15.75" customHeight="1" x14ac:dyDescent="0.25">
      <c r="B349" s="176"/>
      <c r="C349" s="176"/>
      <c r="D349" s="176"/>
      <c r="E349" s="176"/>
      <c r="F349" s="176"/>
      <c r="G349" s="176"/>
      <c r="H349" s="176"/>
      <c r="I349" s="176"/>
      <c r="J349" s="176"/>
      <c r="K349" s="176"/>
      <c r="L349" s="176"/>
      <c r="M349" s="176"/>
    </row>
    <row r="350" spans="2:13" ht="15.75" customHeight="1" x14ac:dyDescent="0.25">
      <c r="B350" s="176"/>
      <c r="C350" s="176"/>
      <c r="D350" s="176"/>
      <c r="E350" s="176"/>
      <c r="F350" s="176"/>
      <c r="G350" s="176"/>
      <c r="H350" s="176"/>
      <c r="I350" s="176"/>
      <c r="J350" s="176"/>
      <c r="K350" s="176"/>
      <c r="L350" s="176"/>
      <c r="M350" s="176"/>
    </row>
    <row r="351" spans="2:13" ht="15.75" customHeight="1" x14ac:dyDescent="0.25">
      <c r="B351" s="176"/>
      <c r="C351" s="176"/>
      <c r="D351" s="176"/>
      <c r="E351" s="176"/>
      <c r="F351" s="176"/>
      <c r="G351" s="176"/>
      <c r="H351" s="176"/>
      <c r="I351" s="176"/>
      <c r="J351" s="176"/>
      <c r="K351" s="176"/>
      <c r="L351" s="176"/>
      <c r="M351" s="176"/>
    </row>
    <row r="352" spans="2:13" ht="15.75" customHeight="1" x14ac:dyDescent="0.25">
      <c r="B352" s="176"/>
      <c r="C352" s="176"/>
      <c r="D352" s="176"/>
      <c r="E352" s="176"/>
      <c r="F352" s="176"/>
      <c r="G352" s="176"/>
      <c r="H352" s="176"/>
      <c r="I352" s="176"/>
      <c r="J352" s="176"/>
      <c r="K352" s="176"/>
      <c r="L352" s="176"/>
      <c r="M352" s="176"/>
    </row>
    <row r="353" spans="2:13" ht="15.75" customHeight="1" x14ac:dyDescent="0.25">
      <c r="B353" s="176"/>
      <c r="C353" s="176"/>
      <c r="D353" s="176"/>
      <c r="E353" s="176"/>
      <c r="F353" s="176"/>
      <c r="G353" s="176"/>
      <c r="H353" s="176"/>
      <c r="I353" s="176"/>
      <c r="J353" s="176"/>
      <c r="K353" s="176"/>
      <c r="L353" s="176"/>
      <c r="M353" s="176"/>
    </row>
    <row r="354" spans="2:13" ht="15.75" customHeight="1" x14ac:dyDescent="0.25">
      <c r="B354" s="176"/>
      <c r="C354" s="176"/>
      <c r="D354" s="176"/>
      <c r="E354" s="176"/>
      <c r="F354" s="176"/>
      <c r="G354" s="176"/>
      <c r="H354" s="176"/>
      <c r="I354" s="176"/>
      <c r="J354" s="176"/>
      <c r="K354" s="176"/>
      <c r="L354" s="176"/>
      <c r="M354" s="176"/>
    </row>
    <row r="355" spans="2:13" ht="15.75" customHeight="1" x14ac:dyDescent="0.25">
      <c r="B355" s="176"/>
      <c r="C355" s="176"/>
      <c r="D355" s="176"/>
      <c r="E355" s="176"/>
      <c r="F355" s="176"/>
      <c r="G355" s="176"/>
      <c r="H355" s="176"/>
      <c r="I355" s="176"/>
      <c r="J355" s="176"/>
      <c r="K355" s="176"/>
      <c r="L355" s="176"/>
      <c r="M355" s="176"/>
    </row>
    <row r="356" spans="2:13" ht="15.75" customHeight="1" x14ac:dyDescent="0.25">
      <c r="B356" s="176"/>
      <c r="C356" s="176"/>
      <c r="D356" s="176"/>
      <c r="E356" s="176"/>
      <c r="F356" s="176"/>
      <c r="G356" s="176"/>
      <c r="H356" s="176"/>
      <c r="I356" s="176"/>
      <c r="J356" s="176"/>
      <c r="K356" s="176"/>
      <c r="L356" s="176"/>
      <c r="M356" s="176"/>
    </row>
    <row r="357" spans="2:13" ht="15.75" customHeight="1" x14ac:dyDescent="0.25">
      <c r="B357" s="176"/>
      <c r="C357" s="176"/>
      <c r="D357" s="176"/>
      <c r="E357" s="176"/>
      <c r="F357" s="176"/>
      <c r="G357" s="176"/>
      <c r="H357" s="176"/>
      <c r="I357" s="176"/>
      <c r="J357" s="176"/>
      <c r="K357" s="176"/>
      <c r="L357" s="176"/>
      <c r="M357" s="176"/>
    </row>
    <row r="358" spans="2:13" ht="15.75" customHeight="1" x14ac:dyDescent="0.25">
      <c r="B358" s="176"/>
      <c r="C358" s="176"/>
      <c r="D358" s="176"/>
      <c r="E358" s="176"/>
      <c r="F358" s="176"/>
      <c r="G358" s="176"/>
      <c r="H358" s="176"/>
      <c r="I358" s="176"/>
      <c r="J358" s="176"/>
      <c r="K358" s="176"/>
      <c r="L358" s="176"/>
      <c r="M358" s="176"/>
    </row>
    <row r="359" spans="2:13" ht="15.75" customHeight="1" x14ac:dyDescent="0.25">
      <c r="B359" s="176"/>
      <c r="C359" s="176"/>
      <c r="D359" s="176"/>
      <c r="E359" s="176"/>
      <c r="F359" s="176"/>
      <c r="G359" s="176"/>
      <c r="H359" s="176"/>
      <c r="I359" s="176"/>
      <c r="J359" s="176"/>
      <c r="K359" s="176"/>
      <c r="L359" s="176"/>
      <c r="M359" s="176"/>
    </row>
    <row r="360" spans="2:13" ht="15.75" customHeight="1" x14ac:dyDescent="0.25">
      <c r="B360" s="176"/>
      <c r="C360" s="176"/>
      <c r="D360" s="176"/>
      <c r="E360" s="176"/>
      <c r="F360" s="176"/>
      <c r="G360" s="176"/>
      <c r="H360" s="176"/>
      <c r="I360" s="176"/>
      <c r="J360" s="176"/>
      <c r="K360" s="176"/>
      <c r="L360" s="176"/>
      <c r="M360" s="176"/>
    </row>
    <row r="361" spans="2:13" ht="15.75" customHeight="1" x14ac:dyDescent="0.25">
      <c r="B361" s="176"/>
      <c r="C361" s="176"/>
      <c r="D361" s="176"/>
      <c r="E361" s="176"/>
      <c r="F361" s="176"/>
      <c r="G361" s="176"/>
      <c r="H361" s="176"/>
      <c r="I361" s="176"/>
      <c r="J361" s="176"/>
      <c r="K361" s="176"/>
      <c r="L361" s="176"/>
      <c r="M361" s="176"/>
    </row>
    <row r="362" spans="2:13" ht="15.75" customHeight="1" x14ac:dyDescent="0.25">
      <c r="B362" s="176"/>
      <c r="C362" s="176"/>
      <c r="D362" s="176"/>
      <c r="E362" s="176"/>
      <c r="F362" s="176"/>
      <c r="G362" s="176"/>
      <c r="H362" s="176"/>
      <c r="I362" s="176"/>
      <c r="J362" s="176"/>
      <c r="K362" s="176"/>
      <c r="L362" s="176"/>
      <c r="M362" s="176"/>
    </row>
    <row r="363" spans="2:13" ht="15.75" customHeight="1" x14ac:dyDescent="0.25">
      <c r="B363" s="176"/>
      <c r="C363" s="176"/>
      <c r="D363" s="176"/>
      <c r="E363" s="176"/>
      <c r="F363" s="176"/>
      <c r="G363" s="176"/>
      <c r="H363" s="176"/>
      <c r="I363" s="176"/>
      <c r="J363" s="176"/>
      <c r="K363" s="176"/>
      <c r="L363" s="176"/>
      <c r="M363" s="176"/>
    </row>
    <row r="364" spans="2:13" ht="15.75" customHeight="1" x14ac:dyDescent="0.25">
      <c r="B364" s="176"/>
      <c r="C364" s="176"/>
      <c r="D364" s="176"/>
      <c r="E364" s="176"/>
      <c r="F364" s="176"/>
      <c r="G364" s="176"/>
      <c r="H364" s="176"/>
      <c r="I364" s="176"/>
      <c r="J364" s="176"/>
      <c r="K364" s="176"/>
      <c r="L364" s="176"/>
      <c r="M364" s="176"/>
    </row>
    <row r="365" spans="2:13" ht="15.75" customHeight="1" x14ac:dyDescent="0.25">
      <c r="B365" s="176"/>
      <c r="C365" s="176"/>
      <c r="D365" s="176"/>
      <c r="E365" s="176"/>
      <c r="F365" s="176"/>
      <c r="G365" s="176"/>
      <c r="H365" s="176"/>
      <c r="I365" s="176"/>
      <c r="J365" s="176"/>
      <c r="K365" s="176"/>
      <c r="L365" s="176"/>
      <c r="M365" s="176"/>
    </row>
    <row r="366" spans="2:13" ht="15.75" customHeight="1" x14ac:dyDescent="0.25">
      <c r="B366" s="176"/>
      <c r="C366" s="176"/>
      <c r="D366" s="176"/>
      <c r="E366" s="176"/>
      <c r="F366" s="176"/>
      <c r="G366" s="176"/>
      <c r="H366" s="176"/>
      <c r="I366" s="176"/>
      <c r="J366" s="176"/>
      <c r="K366" s="176"/>
      <c r="L366" s="176"/>
      <c r="M366" s="176"/>
    </row>
    <row r="367" spans="2:13" ht="15.75" customHeight="1" x14ac:dyDescent="0.25">
      <c r="B367" s="176"/>
      <c r="C367" s="176"/>
      <c r="D367" s="176"/>
      <c r="E367" s="176"/>
      <c r="F367" s="176"/>
      <c r="G367" s="176"/>
      <c r="H367" s="176"/>
      <c r="I367" s="176"/>
      <c r="J367" s="176"/>
      <c r="K367" s="176"/>
      <c r="L367" s="176"/>
      <c r="M367" s="176"/>
    </row>
    <row r="368" spans="2:13" ht="15.75" customHeight="1" x14ac:dyDescent="0.25">
      <c r="B368" s="176"/>
      <c r="C368" s="176"/>
      <c r="D368" s="176"/>
      <c r="E368" s="176"/>
      <c r="F368" s="176"/>
      <c r="G368" s="176"/>
      <c r="H368" s="176"/>
      <c r="I368" s="176"/>
      <c r="J368" s="176"/>
      <c r="K368" s="176"/>
      <c r="L368" s="176"/>
      <c r="M368" s="176"/>
    </row>
    <row r="369" spans="2:13" ht="15.75" customHeight="1" x14ac:dyDescent="0.25">
      <c r="B369" s="176"/>
      <c r="C369" s="176"/>
      <c r="D369" s="176"/>
      <c r="E369" s="176"/>
      <c r="F369" s="176"/>
      <c r="G369" s="176"/>
      <c r="H369" s="176"/>
      <c r="I369" s="176"/>
      <c r="J369" s="176"/>
      <c r="K369" s="176"/>
      <c r="L369" s="176"/>
      <c r="M369" s="176"/>
    </row>
    <row r="370" spans="2:13" ht="15.75" customHeight="1" x14ac:dyDescent="0.25">
      <c r="B370" s="176"/>
      <c r="C370" s="176"/>
      <c r="D370" s="176"/>
      <c r="E370" s="176"/>
      <c r="F370" s="176"/>
      <c r="G370" s="176"/>
      <c r="H370" s="176"/>
      <c r="I370" s="176"/>
      <c r="J370" s="176"/>
      <c r="K370" s="176"/>
      <c r="L370" s="176"/>
      <c r="M370" s="176"/>
    </row>
    <row r="371" spans="2:13" ht="15.75" customHeight="1" x14ac:dyDescent="0.25">
      <c r="B371" s="176"/>
      <c r="C371" s="176"/>
      <c r="D371" s="176"/>
      <c r="E371" s="176"/>
      <c r="F371" s="176"/>
      <c r="G371" s="176"/>
      <c r="H371" s="176"/>
      <c r="I371" s="176"/>
      <c r="J371" s="176"/>
      <c r="K371" s="176"/>
      <c r="L371" s="176"/>
      <c r="M371" s="176"/>
    </row>
    <row r="372" spans="2:13" ht="15.75" customHeight="1" x14ac:dyDescent="0.25">
      <c r="B372" s="176"/>
      <c r="C372" s="176"/>
      <c r="D372" s="176"/>
      <c r="E372" s="176"/>
      <c r="F372" s="176"/>
      <c r="G372" s="176"/>
      <c r="H372" s="176"/>
      <c r="I372" s="176"/>
      <c r="J372" s="176"/>
      <c r="K372" s="176"/>
      <c r="L372" s="176"/>
      <c r="M372" s="176"/>
    </row>
    <row r="373" spans="2:13" ht="15.75" customHeight="1" x14ac:dyDescent="0.25">
      <c r="B373" s="176"/>
      <c r="C373" s="176"/>
      <c r="D373" s="176"/>
      <c r="E373" s="176"/>
      <c r="F373" s="176"/>
      <c r="G373" s="176"/>
      <c r="H373" s="176"/>
      <c r="I373" s="176"/>
      <c r="J373" s="176"/>
      <c r="K373" s="176"/>
      <c r="L373" s="176"/>
      <c r="M373" s="176"/>
    </row>
    <row r="374" spans="2:13" ht="15.75" customHeight="1" x14ac:dyDescent="0.25">
      <c r="B374" s="176"/>
      <c r="C374" s="176"/>
      <c r="D374" s="176"/>
      <c r="E374" s="176"/>
      <c r="F374" s="176"/>
      <c r="G374" s="176"/>
      <c r="H374" s="176"/>
      <c r="I374" s="176"/>
      <c r="J374" s="176"/>
      <c r="K374" s="176"/>
      <c r="L374" s="176"/>
      <c r="M374" s="176"/>
    </row>
    <row r="375" spans="2:13" ht="15.75" customHeight="1" x14ac:dyDescent="0.25">
      <c r="B375" s="176"/>
      <c r="C375" s="176"/>
      <c r="D375" s="176"/>
      <c r="E375" s="176"/>
      <c r="F375" s="176"/>
      <c r="G375" s="176"/>
      <c r="H375" s="176"/>
      <c r="I375" s="176"/>
      <c r="J375" s="176"/>
      <c r="K375" s="176"/>
      <c r="L375" s="176"/>
      <c r="M375" s="176"/>
    </row>
    <row r="376" spans="2:13" ht="15.75" customHeight="1" x14ac:dyDescent="0.25">
      <c r="B376" s="176"/>
      <c r="C376" s="176"/>
      <c r="D376" s="176"/>
      <c r="E376" s="176"/>
      <c r="F376" s="176"/>
      <c r="G376" s="176"/>
      <c r="H376" s="176"/>
      <c r="I376" s="176"/>
      <c r="J376" s="176"/>
      <c r="K376" s="176"/>
      <c r="L376" s="176"/>
      <c r="M376" s="176"/>
    </row>
    <row r="377" spans="2:13" ht="15.75" customHeight="1" x14ac:dyDescent="0.25">
      <c r="B377" s="176"/>
      <c r="C377" s="176"/>
      <c r="D377" s="176"/>
      <c r="E377" s="176"/>
      <c r="F377" s="176"/>
      <c r="G377" s="176"/>
      <c r="H377" s="176"/>
      <c r="I377" s="176"/>
      <c r="J377" s="176"/>
      <c r="K377" s="176"/>
      <c r="L377" s="176"/>
      <c r="M377" s="176"/>
    </row>
    <row r="378" spans="2:13" ht="15.75" customHeight="1" x14ac:dyDescent="0.25">
      <c r="B378" s="176"/>
      <c r="C378" s="176"/>
      <c r="D378" s="176"/>
      <c r="E378" s="176"/>
      <c r="F378" s="176"/>
      <c r="G378" s="176"/>
      <c r="H378" s="176"/>
      <c r="I378" s="176"/>
      <c r="J378" s="176"/>
      <c r="K378" s="176"/>
      <c r="L378" s="176"/>
      <c r="M378" s="176"/>
    </row>
    <row r="379" spans="2:13" ht="15.75" customHeight="1" x14ac:dyDescent="0.25">
      <c r="B379" s="176"/>
      <c r="C379" s="176"/>
      <c r="D379" s="176"/>
      <c r="E379" s="176"/>
      <c r="F379" s="176"/>
      <c r="G379" s="176"/>
      <c r="H379" s="176"/>
      <c r="I379" s="176"/>
      <c r="J379" s="176"/>
      <c r="K379" s="176"/>
      <c r="L379" s="176"/>
      <c r="M379" s="176"/>
    </row>
    <row r="380" spans="2:13" ht="15.75" customHeight="1" x14ac:dyDescent="0.25">
      <c r="B380" s="176"/>
      <c r="C380" s="176"/>
      <c r="D380" s="176"/>
      <c r="E380" s="176"/>
      <c r="F380" s="176"/>
      <c r="G380" s="176"/>
      <c r="H380" s="176"/>
      <c r="I380" s="176"/>
      <c r="J380" s="176"/>
      <c r="K380" s="176"/>
      <c r="L380" s="176"/>
      <c r="M380" s="176"/>
    </row>
    <row r="381" spans="2:13" ht="15.75" customHeight="1" x14ac:dyDescent="0.25">
      <c r="B381" s="176"/>
      <c r="C381" s="176"/>
      <c r="D381" s="176"/>
      <c r="E381" s="176"/>
      <c r="F381" s="176"/>
      <c r="G381" s="176"/>
      <c r="H381" s="176"/>
      <c r="I381" s="176"/>
      <c r="J381" s="176"/>
      <c r="K381" s="176"/>
      <c r="L381" s="176"/>
      <c r="M381" s="176"/>
    </row>
    <row r="382" spans="2:13" ht="15.75" customHeight="1" x14ac:dyDescent="0.25">
      <c r="B382" s="176"/>
      <c r="C382" s="176"/>
      <c r="D382" s="176"/>
      <c r="E382" s="176"/>
      <c r="F382" s="176"/>
      <c r="G382" s="176"/>
      <c r="H382" s="176"/>
      <c r="I382" s="176"/>
      <c r="J382" s="176"/>
      <c r="K382" s="176"/>
      <c r="L382" s="176"/>
      <c r="M382" s="176"/>
    </row>
    <row r="383" spans="2:13" ht="15.75" customHeight="1" x14ac:dyDescent="0.25">
      <c r="B383" s="176"/>
      <c r="C383" s="176"/>
      <c r="D383" s="176"/>
      <c r="E383" s="176"/>
      <c r="F383" s="176"/>
      <c r="G383" s="176"/>
      <c r="H383" s="176"/>
      <c r="I383" s="176"/>
      <c r="J383" s="176"/>
      <c r="K383" s="176"/>
      <c r="L383" s="176"/>
      <c r="M383" s="176"/>
    </row>
    <row r="384" spans="2:13" ht="15.75" customHeight="1" x14ac:dyDescent="0.25">
      <c r="B384" s="176"/>
      <c r="C384" s="176"/>
      <c r="D384" s="176"/>
      <c r="E384" s="176"/>
      <c r="F384" s="176"/>
      <c r="G384" s="176"/>
      <c r="H384" s="176"/>
      <c r="I384" s="176"/>
      <c r="J384" s="176"/>
      <c r="K384" s="176"/>
      <c r="L384" s="176"/>
      <c r="M384" s="176"/>
    </row>
    <row r="385" spans="2:13" ht="15.75" customHeight="1" x14ac:dyDescent="0.25">
      <c r="B385" s="176"/>
      <c r="C385" s="176"/>
      <c r="D385" s="176"/>
      <c r="E385" s="176"/>
      <c r="F385" s="176"/>
      <c r="G385" s="176"/>
      <c r="H385" s="176"/>
      <c r="I385" s="176"/>
      <c r="J385" s="176"/>
      <c r="K385" s="176"/>
      <c r="L385" s="176"/>
      <c r="M385" s="176"/>
    </row>
    <row r="386" spans="2:13" ht="15.75" customHeight="1" x14ac:dyDescent="0.25">
      <c r="B386" s="176"/>
      <c r="C386" s="176"/>
      <c r="D386" s="176"/>
      <c r="E386" s="176"/>
      <c r="F386" s="176"/>
      <c r="G386" s="176"/>
      <c r="H386" s="176"/>
      <c r="I386" s="176"/>
      <c r="J386" s="176"/>
      <c r="K386" s="176"/>
      <c r="L386" s="176"/>
      <c r="M386" s="176"/>
    </row>
    <row r="387" spans="2:13" ht="15.75" customHeight="1" x14ac:dyDescent="0.25">
      <c r="B387" s="176"/>
      <c r="C387" s="176"/>
      <c r="D387" s="176"/>
      <c r="E387" s="176"/>
      <c r="F387" s="176"/>
      <c r="G387" s="176"/>
      <c r="H387" s="176"/>
      <c r="I387" s="176"/>
      <c r="J387" s="176"/>
      <c r="K387" s="176"/>
      <c r="L387" s="176"/>
      <c r="M387" s="176"/>
    </row>
    <row r="388" spans="2:13" ht="15.75" customHeight="1" x14ac:dyDescent="0.25">
      <c r="B388" s="176"/>
      <c r="C388" s="176"/>
      <c r="D388" s="176"/>
      <c r="E388" s="176"/>
      <c r="F388" s="176"/>
      <c r="G388" s="176"/>
      <c r="H388" s="176"/>
      <c r="I388" s="176"/>
      <c r="J388" s="176"/>
      <c r="K388" s="176"/>
      <c r="L388" s="176"/>
      <c r="M388" s="176"/>
    </row>
    <row r="389" spans="2:13" ht="15.75" customHeight="1" x14ac:dyDescent="0.25">
      <c r="B389" s="176"/>
      <c r="C389" s="176"/>
      <c r="D389" s="176"/>
      <c r="E389" s="176"/>
      <c r="F389" s="176"/>
      <c r="G389" s="176"/>
      <c r="H389" s="176"/>
      <c r="I389" s="176"/>
      <c r="J389" s="176"/>
      <c r="K389" s="176"/>
      <c r="L389" s="176"/>
      <c r="M389" s="176"/>
    </row>
    <row r="390" spans="2:13" ht="15.75" customHeight="1" x14ac:dyDescent="0.25">
      <c r="B390" s="176"/>
      <c r="C390" s="176"/>
      <c r="D390" s="176"/>
      <c r="E390" s="176"/>
      <c r="F390" s="176"/>
      <c r="G390" s="176"/>
      <c r="H390" s="176"/>
      <c r="I390" s="176"/>
      <c r="J390" s="176"/>
      <c r="K390" s="176"/>
      <c r="L390" s="176"/>
      <c r="M390" s="176"/>
    </row>
    <row r="391" spans="2:13" ht="15.75" customHeight="1" x14ac:dyDescent="0.25">
      <c r="B391" s="176"/>
      <c r="C391" s="176"/>
      <c r="D391" s="176"/>
      <c r="E391" s="176"/>
      <c r="F391" s="176"/>
      <c r="G391" s="176"/>
      <c r="H391" s="176"/>
      <c r="I391" s="176"/>
      <c r="J391" s="176"/>
      <c r="K391" s="176"/>
      <c r="L391" s="176"/>
      <c r="M391" s="176"/>
    </row>
    <row r="392" spans="2:13" ht="15.75" customHeight="1" x14ac:dyDescent="0.25">
      <c r="B392" s="176"/>
      <c r="C392" s="176"/>
      <c r="D392" s="176"/>
      <c r="E392" s="176"/>
      <c r="F392" s="176"/>
      <c r="G392" s="176"/>
      <c r="H392" s="176"/>
      <c r="I392" s="176"/>
      <c r="J392" s="176"/>
      <c r="K392" s="176"/>
      <c r="L392" s="176"/>
      <c r="M392" s="176"/>
    </row>
    <row r="393" spans="2:13" ht="15.75" customHeight="1" x14ac:dyDescent="0.25">
      <c r="B393" s="176"/>
      <c r="C393" s="176"/>
      <c r="D393" s="176"/>
      <c r="E393" s="176"/>
      <c r="F393" s="176"/>
      <c r="G393" s="176"/>
      <c r="H393" s="176"/>
      <c r="I393" s="176"/>
      <c r="J393" s="176"/>
      <c r="K393" s="176"/>
      <c r="L393" s="176"/>
      <c r="M393" s="176"/>
    </row>
    <row r="394" spans="2:13" ht="15.75" customHeight="1" x14ac:dyDescent="0.25">
      <c r="B394" s="176"/>
      <c r="C394" s="176"/>
      <c r="D394" s="176"/>
      <c r="E394" s="176"/>
      <c r="F394" s="176"/>
      <c r="G394" s="176"/>
      <c r="H394" s="176"/>
      <c r="I394" s="176"/>
      <c r="J394" s="176"/>
      <c r="K394" s="176"/>
      <c r="L394" s="176"/>
      <c r="M394" s="176"/>
    </row>
    <row r="395" spans="2:13" ht="15.75" customHeight="1" x14ac:dyDescent="0.25">
      <c r="B395" s="176"/>
      <c r="C395" s="176"/>
      <c r="D395" s="176"/>
      <c r="E395" s="176"/>
      <c r="F395" s="176"/>
      <c r="G395" s="176"/>
      <c r="H395" s="176"/>
      <c r="I395" s="176"/>
      <c r="J395" s="176"/>
      <c r="K395" s="176"/>
      <c r="L395" s="176"/>
      <c r="M395" s="176"/>
    </row>
    <row r="396" spans="2:13" ht="15.75" customHeight="1" x14ac:dyDescent="0.25">
      <c r="B396" s="176"/>
      <c r="C396" s="176"/>
      <c r="D396" s="176"/>
      <c r="E396" s="176"/>
      <c r="F396" s="176"/>
      <c r="G396" s="176"/>
      <c r="H396" s="176"/>
      <c r="I396" s="176"/>
      <c r="J396" s="176"/>
      <c r="K396" s="176"/>
      <c r="L396" s="176"/>
      <c r="M396" s="176"/>
    </row>
    <row r="397" spans="2:13" ht="15.75" customHeight="1" x14ac:dyDescent="0.25">
      <c r="B397" s="176"/>
      <c r="C397" s="176"/>
      <c r="D397" s="176"/>
      <c r="E397" s="176"/>
      <c r="F397" s="176"/>
      <c r="G397" s="176"/>
      <c r="H397" s="176"/>
      <c r="I397" s="176"/>
      <c r="J397" s="176"/>
      <c r="K397" s="176"/>
      <c r="L397" s="176"/>
      <c r="M397" s="176"/>
    </row>
    <row r="398" spans="2:13" ht="15.75" customHeight="1" x14ac:dyDescent="0.25">
      <c r="B398" s="176"/>
      <c r="C398" s="176"/>
      <c r="D398" s="176"/>
      <c r="E398" s="176"/>
      <c r="F398" s="176"/>
      <c r="G398" s="176"/>
      <c r="H398" s="176"/>
      <c r="I398" s="176"/>
      <c r="J398" s="176"/>
      <c r="K398" s="176"/>
      <c r="L398" s="176"/>
      <c r="M398" s="176"/>
    </row>
    <row r="399" spans="2:13" ht="15.75" customHeight="1" x14ac:dyDescent="0.25">
      <c r="B399" s="176"/>
      <c r="C399" s="176"/>
      <c r="D399" s="176"/>
      <c r="E399" s="176"/>
      <c r="F399" s="176"/>
      <c r="G399" s="176"/>
      <c r="H399" s="176"/>
      <c r="I399" s="176"/>
      <c r="J399" s="176"/>
      <c r="K399" s="176"/>
      <c r="L399" s="176"/>
      <c r="M399" s="176"/>
    </row>
    <row r="400" spans="2:13" ht="15.75" customHeight="1" x14ac:dyDescent="0.25">
      <c r="B400" s="176"/>
      <c r="C400" s="176"/>
      <c r="D400" s="176"/>
      <c r="E400" s="176"/>
      <c r="F400" s="176"/>
      <c r="G400" s="176"/>
      <c r="H400" s="176"/>
      <c r="I400" s="176"/>
      <c r="J400" s="176"/>
      <c r="K400" s="176"/>
      <c r="L400" s="176"/>
      <c r="M400" s="176"/>
    </row>
    <row r="401" spans="2:13" ht="15.75" customHeight="1" x14ac:dyDescent="0.25">
      <c r="B401" s="176"/>
      <c r="C401" s="176"/>
      <c r="D401" s="176"/>
      <c r="E401" s="176"/>
      <c r="F401" s="176"/>
      <c r="G401" s="176"/>
      <c r="H401" s="176"/>
      <c r="I401" s="176"/>
      <c r="J401" s="176"/>
      <c r="K401" s="176"/>
      <c r="L401" s="176"/>
      <c r="M401" s="176"/>
    </row>
    <row r="402" spans="2:13" ht="15.75" customHeight="1" x14ac:dyDescent="0.25">
      <c r="B402" s="176"/>
      <c r="C402" s="176"/>
      <c r="D402" s="176"/>
      <c r="E402" s="176"/>
      <c r="F402" s="176"/>
      <c r="G402" s="176"/>
      <c r="H402" s="176"/>
      <c r="I402" s="176"/>
      <c r="J402" s="176"/>
      <c r="K402" s="176"/>
      <c r="L402" s="176"/>
      <c r="M402" s="176"/>
    </row>
    <row r="403" spans="2:13" ht="15.75" customHeight="1" x14ac:dyDescent="0.25">
      <c r="B403" s="176"/>
      <c r="C403" s="176"/>
      <c r="D403" s="176"/>
      <c r="E403" s="176"/>
      <c r="F403" s="176"/>
      <c r="G403" s="176"/>
      <c r="H403" s="176"/>
      <c r="I403" s="176"/>
      <c r="J403" s="176"/>
      <c r="K403" s="176"/>
      <c r="L403" s="176"/>
      <c r="M403" s="176"/>
    </row>
    <row r="404" spans="2:13" ht="15.75" customHeight="1" x14ac:dyDescent="0.25">
      <c r="B404" s="176"/>
      <c r="C404" s="176"/>
      <c r="D404" s="176"/>
      <c r="E404" s="176"/>
      <c r="F404" s="176"/>
      <c r="G404" s="176"/>
      <c r="H404" s="176"/>
      <c r="I404" s="176"/>
      <c r="J404" s="176"/>
      <c r="K404" s="176"/>
      <c r="L404" s="176"/>
      <c r="M404" s="176"/>
    </row>
    <row r="405" spans="2:13" ht="15.75" customHeight="1" x14ac:dyDescent="0.25">
      <c r="B405" s="176"/>
      <c r="C405" s="176"/>
      <c r="D405" s="176"/>
      <c r="E405" s="176"/>
      <c r="F405" s="176"/>
      <c r="G405" s="176"/>
      <c r="H405" s="176"/>
      <c r="I405" s="176"/>
      <c r="J405" s="176"/>
      <c r="K405" s="176"/>
      <c r="L405" s="176"/>
      <c r="M405" s="176"/>
    </row>
    <row r="406" spans="2:13" ht="15.75" customHeight="1" x14ac:dyDescent="0.25">
      <c r="B406" s="176"/>
      <c r="C406" s="176"/>
      <c r="D406" s="176"/>
      <c r="E406" s="176"/>
      <c r="F406" s="176"/>
      <c r="G406" s="176"/>
      <c r="H406" s="176"/>
      <c r="I406" s="176"/>
      <c r="J406" s="176"/>
      <c r="K406" s="176"/>
      <c r="L406" s="176"/>
      <c r="M406" s="176"/>
    </row>
    <row r="407" spans="2:13" ht="15.75" customHeight="1" x14ac:dyDescent="0.25">
      <c r="B407" s="176"/>
      <c r="C407" s="176"/>
      <c r="D407" s="176"/>
      <c r="E407" s="176"/>
      <c r="F407" s="176"/>
      <c r="G407" s="176"/>
      <c r="H407" s="176"/>
      <c r="I407" s="176"/>
      <c r="J407" s="176"/>
      <c r="K407" s="176"/>
      <c r="L407" s="176"/>
      <c r="M407" s="176"/>
    </row>
    <row r="408" spans="2:13" ht="15.75" customHeight="1" x14ac:dyDescent="0.25">
      <c r="B408" s="176"/>
      <c r="C408" s="176"/>
      <c r="D408" s="176"/>
      <c r="E408" s="176"/>
      <c r="F408" s="176"/>
      <c r="G408" s="176"/>
      <c r="H408" s="176"/>
      <c r="I408" s="176"/>
      <c r="J408" s="176"/>
      <c r="K408" s="176"/>
      <c r="L408" s="176"/>
      <c r="M408" s="176"/>
    </row>
    <row r="409" spans="2:13" ht="15.75" customHeight="1" x14ac:dyDescent="0.25">
      <c r="B409" s="176"/>
      <c r="C409" s="176"/>
      <c r="D409" s="176"/>
      <c r="E409" s="176"/>
      <c r="F409" s="176"/>
      <c r="G409" s="176"/>
      <c r="H409" s="176"/>
      <c r="I409" s="176"/>
      <c r="J409" s="176"/>
      <c r="K409" s="176"/>
      <c r="L409" s="176"/>
      <c r="M409" s="176"/>
    </row>
    <row r="410" spans="2:13" ht="15.75" customHeight="1" x14ac:dyDescent="0.25">
      <c r="B410" s="176"/>
      <c r="C410" s="176"/>
      <c r="D410" s="176"/>
      <c r="E410" s="176"/>
      <c r="F410" s="176"/>
      <c r="G410" s="176"/>
      <c r="H410" s="176"/>
      <c r="I410" s="176"/>
      <c r="J410" s="176"/>
      <c r="K410" s="176"/>
      <c r="L410" s="176"/>
      <c r="M410" s="176"/>
    </row>
    <row r="411" spans="2:13" ht="15.75" customHeight="1" x14ac:dyDescent="0.25">
      <c r="B411" s="176"/>
      <c r="C411" s="176"/>
      <c r="D411" s="176"/>
      <c r="E411" s="176"/>
      <c r="F411" s="176"/>
      <c r="G411" s="176"/>
      <c r="H411" s="176"/>
      <c r="I411" s="176"/>
      <c r="J411" s="176"/>
      <c r="K411" s="176"/>
      <c r="L411" s="176"/>
      <c r="M411" s="176"/>
    </row>
    <row r="412" spans="2:13" ht="15.75" customHeight="1" x14ac:dyDescent="0.25">
      <c r="B412" s="176"/>
      <c r="C412" s="176"/>
      <c r="D412" s="176"/>
      <c r="E412" s="176"/>
      <c r="F412" s="176"/>
      <c r="G412" s="176"/>
      <c r="H412" s="176"/>
      <c r="I412" s="176"/>
      <c r="J412" s="176"/>
      <c r="K412" s="176"/>
      <c r="L412" s="176"/>
      <c r="M412" s="176"/>
    </row>
    <row r="413" spans="2:13" ht="15.75" customHeight="1" x14ac:dyDescent="0.25">
      <c r="B413" s="176"/>
      <c r="C413" s="176"/>
      <c r="D413" s="176"/>
      <c r="E413" s="176"/>
      <c r="F413" s="176"/>
      <c r="G413" s="176"/>
      <c r="H413" s="176"/>
      <c r="I413" s="176"/>
      <c r="J413" s="176"/>
      <c r="K413" s="176"/>
      <c r="L413" s="176"/>
      <c r="M413" s="176"/>
    </row>
    <row r="414" spans="2:13" ht="15.75" customHeight="1" x14ac:dyDescent="0.25">
      <c r="B414" s="176"/>
      <c r="C414" s="176"/>
      <c r="D414" s="176"/>
      <c r="E414" s="176"/>
      <c r="F414" s="176"/>
      <c r="G414" s="176"/>
      <c r="H414" s="176"/>
      <c r="I414" s="176"/>
      <c r="J414" s="176"/>
      <c r="K414" s="176"/>
      <c r="L414" s="176"/>
      <c r="M414" s="176"/>
    </row>
    <row r="415" spans="2:13" ht="15.75" customHeight="1" x14ac:dyDescent="0.25">
      <c r="B415" s="176"/>
      <c r="C415" s="176"/>
      <c r="D415" s="176"/>
      <c r="E415" s="176"/>
      <c r="F415" s="176"/>
      <c r="G415" s="176"/>
      <c r="H415" s="176"/>
      <c r="I415" s="176"/>
      <c r="J415" s="176"/>
      <c r="K415" s="176"/>
      <c r="L415" s="176"/>
      <c r="M415" s="176"/>
    </row>
    <row r="416" spans="2:13" ht="15.75" customHeight="1" x14ac:dyDescent="0.25">
      <c r="B416" s="176"/>
      <c r="C416" s="176"/>
      <c r="D416" s="176"/>
      <c r="E416" s="176"/>
      <c r="F416" s="176"/>
      <c r="G416" s="176"/>
      <c r="H416" s="176"/>
      <c r="I416" s="176"/>
      <c r="J416" s="176"/>
      <c r="K416" s="176"/>
      <c r="L416" s="176"/>
      <c r="M416" s="176"/>
    </row>
    <row r="417" spans="2:13" ht="15.75" customHeight="1" x14ac:dyDescent="0.25">
      <c r="B417" s="176"/>
      <c r="C417" s="176"/>
      <c r="D417" s="176"/>
      <c r="E417" s="176"/>
      <c r="F417" s="176"/>
      <c r="G417" s="176"/>
      <c r="H417" s="176"/>
      <c r="I417" s="176"/>
      <c r="J417" s="176"/>
      <c r="K417" s="176"/>
      <c r="L417" s="176"/>
      <c r="M417" s="176"/>
    </row>
    <row r="418" spans="2:13" ht="15.75" customHeight="1" x14ac:dyDescent="0.25">
      <c r="B418" s="176"/>
      <c r="C418" s="176"/>
      <c r="D418" s="176"/>
      <c r="E418" s="176"/>
      <c r="F418" s="176"/>
      <c r="G418" s="176"/>
      <c r="H418" s="176"/>
      <c r="I418" s="176"/>
      <c r="J418" s="176"/>
      <c r="K418" s="176"/>
      <c r="L418" s="176"/>
      <c r="M418" s="176"/>
    </row>
    <row r="419" spans="2:13" ht="15.75" customHeight="1" x14ac:dyDescent="0.25">
      <c r="B419" s="176"/>
      <c r="C419" s="176"/>
      <c r="D419" s="176"/>
      <c r="E419" s="176"/>
      <c r="F419" s="176"/>
      <c r="G419" s="176"/>
      <c r="H419" s="176"/>
      <c r="I419" s="176"/>
      <c r="J419" s="176"/>
      <c r="K419" s="176"/>
      <c r="L419" s="176"/>
      <c r="M419" s="176"/>
    </row>
    <row r="420" spans="2:13" ht="15.75" customHeight="1" x14ac:dyDescent="0.25">
      <c r="B420" s="176"/>
      <c r="C420" s="176"/>
      <c r="D420" s="176"/>
      <c r="E420" s="176"/>
      <c r="F420" s="176"/>
      <c r="G420" s="176"/>
      <c r="H420" s="176"/>
      <c r="I420" s="176"/>
      <c r="J420" s="176"/>
      <c r="K420" s="176"/>
      <c r="L420" s="176"/>
      <c r="M420" s="176"/>
    </row>
    <row r="421" spans="2:13" ht="15.75" customHeight="1" x14ac:dyDescent="0.25">
      <c r="B421" s="176"/>
      <c r="C421" s="176"/>
      <c r="D421" s="176"/>
      <c r="E421" s="176"/>
      <c r="F421" s="176"/>
      <c r="G421" s="176"/>
      <c r="H421" s="176"/>
      <c r="I421" s="176"/>
      <c r="J421" s="176"/>
      <c r="K421" s="176"/>
      <c r="L421" s="176"/>
      <c r="M421" s="176"/>
    </row>
    <row r="422" spans="2:13" ht="15.75" customHeight="1" x14ac:dyDescent="0.25">
      <c r="B422" s="176"/>
      <c r="C422" s="176"/>
      <c r="D422" s="176"/>
      <c r="E422" s="176"/>
      <c r="F422" s="176"/>
      <c r="G422" s="176"/>
      <c r="H422" s="176"/>
      <c r="I422" s="176"/>
      <c r="J422" s="176"/>
      <c r="K422" s="176"/>
      <c r="L422" s="176"/>
      <c r="M422" s="176"/>
    </row>
    <row r="423" spans="2:13" ht="15.75" customHeight="1" x14ac:dyDescent="0.25">
      <c r="B423" s="176"/>
      <c r="C423" s="176"/>
      <c r="D423" s="176"/>
      <c r="E423" s="176"/>
      <c r="F423" s="176"/>
      <c r="G423" s="176"/>
      <c r="H423" s="176"/>
      <c r="I423" s="176"/>
      <c r="J423" s="176"/>
      <c r="K423" s="176"/>
      <c r="L423" s="176"/>
      <c r="M423" s="176"/>
    </row>
    <row r="424" spans="2:13" ht="15.75" customHeight="1" x14ac:dyDescent="0.25">
      <c r="B424" s="176"/>
      <c r="C424" s="176"/>
      <c r="D424" s="176"/>
      <c r="E424" s="176"/>
      <c r="F424" s="176"/>
      <c r="G424" s="176"/>
      <c r="H424" s="176"/>
      <c r="I424" s="176"/>
      <c r="J424" s="176"/>
      <c r="K424" s="176"/>
      <c r="L424" s="176"/>
      <c r="M424" s="176"/>
    </row>
    <row r="425" spans="2:13" ht="15.75" customHeight="1" x14ac:dyDescent="0.25">
      <c r="B425" s="176"/>
      <c r="C425" s="176"/>
      <c r="D425" s="176"/>
      <c r="E425" s="176"/>
      <c r="F425" s="176"/>
      <c r="G425" s="176"/>
      <c r="H425" s="176"/>
      <c r="I425" s="176"/>
      <c r="J425" s="176"/>
      <c r="K425" s="176"/>
      <c r="L425" s="176"/>
      <c r="M425" s="176"/>
    </row>
    <row r="426" spans="2:13" ht="15.75" customHeight="1" x14ac:dyDescent="0.25">
      <c r="B426" s="176"/>
      <c r="C426" s="176"/>
      <c r="D426" s="176"/>
      <c r="E426" s="176"/>
      <c r="F426" s="176"/>
      <c r="G426" s="176"/>
      <c r="H426" s="176"/>
      <c r="I426" s="176"/>
      <c r="J426" s="176"/>
      <c r="K426" s="176"/>
      <c r="L426" s="176"/>
      <c r="M426" s="176"/>
    </row>
    <row r="427" spans="2:13" ht="15.75" customHeight="1" x14ac:dyDescent="0.25">
      <c r="B427" s="176"/>
      <c r="C427" s="176"/>
      <c r="D427" s="176"/>
      <c r="E427" s="176"/>
      <c r="F427" s="176"/>
      <c r="G427" s="176"/>
      <c r="H427" s="176"/>
      <c r="I427" s="176"/>
      <c r="J427" s="176"/>
      <c r="K427" s="176"/>
      <c r="L427" s="176"/>
      <c r="M427" s="176"/>
    </row>
    <row r="428" spans="2:13" ht="15.75" customHeight="1" x14ac:dyDescent="0.25">
      <c r="B428" s="176"/>
      <c r="C428" s="176"/>
      <c r="D428" s="176"/>
      <c r="E428" s="176"/>
      <c r="F428" s="176"/>
      <c r="G428" s="176"/>
      <c r="H428" s="176"/>
      <c r="I428" s="176"/>
      <c r="J428" s="176"/>
      <c r="K428" s="176"/>
      <c r="L428" s="176"/>
      <c r="M428" s="176"/>
    </row>
    <row r="429" spans="2:13" ht="15.75" customHeight="1" x14ac:dyDescent="0.25">
      <c r="B429" s="176"/>
      <c r="C429" s="176"/>
      <c r="D429" s="176"/>
      <c r="E429" s="176"/>
      <c r="F429" s="176"/>
      <c r="G429" s="176"/>
      <c r="H429" s="176"/>
      <c r="I429" s="176"/>
      <c r="J429" s="176"/>
      <c r="K429" s="176"/>
      <c r="L429" s="176"/>
      <c r="M429" s="176"/>
    </row>
    <row r="430" spans="2:13" ht="15.75" customHeight="1" x14ac:dyDescent="0.25">
      <c r="B430" s="176"/>
      <c r="C430" s="176"/>
      <c r="D430" s="176"/>
      <c r="E430" s="176"/>
      <c r="F430" s="176"/>
      <c r="G430" s="176"/>
      <c r="H430" s="176"/>
      <c r="I430" s="176"/>
      <c r="J430" s="176"/>
      <c r="K430" s="176"/>
      <c r="L430" s="176"/>
      <c r="M430" s="176"/>
    </row>
    <row r="431" spans="2:13" ht="15.75" customHeight="1" x14ac:dyDescent="0.25">
      <c r="B431" s="176"/>
      <c r="C431" s="176"/>
      <c r="D431" s="176"/>
      <c r="E431" s="176"/>
      <c r="F431" s="176"/>
      <c r="G431" s="176"/>
      <c r="H431" s="176"/>
      <c r="I431" s="176"/>
      <c r="J431" s="176"/>
      <c r="K431" s="176"/>
      <c r="L431" s="176"/>
      <c r="M431" s="176"/>
    </row>
    <row r="432" spans="2:13" ht="15.75" customHeight="1" x14ac:dyDescent="0.25">
      <c r="B432" s="176"/>
      <c r="C432" s="176"/>
      <c r="D432" s="176"/>
      <c r="E432" s="176"/>
      <c r="F432" s="176"/>
      <c r="G432" s="176"/>
      <c r="H432" s="176"/>
      <c r="I432" s="176"/>
      <c r="J432" s="176"/>
      <c r="K432" s="176"/>
      <c r="L432" s="176"/>
      <c r="M432" s="176"/>
    </row>
    <row r="433" spans="2:13" ht="15.75" customHeight="1" x14ac:dyDescent="0.25">
      <c r="B433" s="176"/>
      <c r="C433" s="176"/>
      <c r="D433" s="176"/>
      <c r="E433" s="176"/>
      <c r="F433" s="176"/>
      <c r="G433" s="176"/>
      <c r="H433" s="176"/>
      <c r="I433" s="176"/>
      <c r="J433" s="176"/>
      <c r="K433" s="176"/>
      <c r="L433" s="176"/>
      <c r="M433" s="176"/>
    </row>
    <row r="434" spans="2:13" ht="15.75" customHeight="1" x14ac:dyDescent="0.25">
      <c r="B434" s="176"/>
      <c r="C434" s="176"/>
      <c r="D434" s="176"/>
      <c r="E434" s="176"/>
      <c r="F434" s="176"/>
      <c r="G434" s="176"/>
      <c r="H434" s="176"/>
      <c r="I434" s="176"/>
      <c r="J434" s="176"/>
      <c r="K434" s="176"/>
      <c r="L434" s="176"/>
      <c r="M434" s="176"/>
    </row>
    <row r="435" spans="2:13" ht="15.75" customHeight="1" x14ac:dyDescent="0.25">
      <c r="B435" s="176"/>
      <c r="C435" s="176"/>
      <c r="D435" s="176"/>
      <c r="E435" s="176"/>
      <c r="F435" s="176"/>
      <c r="G435" s="176"/>
      <c r="H435" s="176"/>
      <c r="I435" s="176"/>
      <c r="J435" s="176"/>
      <c r="K435" s="176"/>
      <c r="L435" s="176"/>
      <c r="M435" s="176"/>
    </row>
    <row r="436" spans="2:13" ht="15.75" customHeight="1" x14ac:dyDescent="0.25">
      <c r="B436" s="176"/>
      <c r="C436" s="176"/>
      <c r="D436" s="176"/>
      <c r="E436" s="176"/>
      <c r="F436" s="176"/>
      <c r="G436" s="176"/>
      <c r="H436" s="176"/>
      <c r="I436" s="176"/>
      <c r="J436" s="176"/>
      <c r="K436" s="176"/>
      <c r="L436" s="176"/>
      <c r="M436" s="176"/>
    </row>
    <row r="437" spans="2:13" ht="15.75" customHeight="1" x14ac:dyDescent="0.25">
      <c r="B437" s="176"/>
      <c r="C437" s="176"/>
      <c r="D437" s="176"/>
      <c r="E437" s="176"/>
      <c r="F437" s="176"/>
      <c r="G437" s="176"/>
      <c r="H437" s="176"/>
      <c r="I437" s="176"/>
      <c r="J437" s="176"/>
      <c r="K437" s="176"/>
      <c r="L437" s="176"/>
      <c r="M437" s="176"/>
    </row>
    <row r="438" spans="2:13" ht="15.75" customHeight="1" x14ac:dyDescent="0.25">
      <c r="B438" s="176"/>
      <c r="C438" s="176"/>
      <c r="D438" s="176"/>
      <c r="E438" s="176"/>
      <c r="F438" s="176"/>
      <c r="G438" s="176"/>
      <c r="H438" s="176"/>
      <c r="I438" s="176"/>
      <c r="J438" s="176"/>
      <c r="K438" s="176"/>
      <c r="L438" s="176"/>
      <c r="M438" s="176"/>
    </row>
    <row r="439" spans="2:13" ht="15.75" customHeight="1" x14ac:dyDescent="0.25">
      <c r="B439" s="176"/>
      <c r="C439" s="176"/>
      <c r="D439" s="176"/>
      <c r="E439" s="176"/>
      <c r="F439" s="176"/>
      <c r="G439" s="176"/>
      <c r="H439" s="176"/>
      <c r="I439" s="176"/>
      <c r="J439" s="176"/>
      <c r="K439" s="176"/>
      <c r="L439" s="176"/>
      <c r="M439" s="176"/>
    </row>
    <row r="440" spans="2:13" ht="15.75" customHeight="1" x14ac:dyDescent="0.25">
      <c r="B440" s="176"/>
      <c r="C440" s="176"/>
      <c r="D440" s="176"/>
      <c r="E440" s="176"/>
      <c r="F440" s="176"/>
      <c r="G440" s="176"/>
      <c r="H440" s="176"/>
      <c r="I440" s="176"/>
      <c r="J440" s="176"/>
      <c r="K440" s="176"/>
      <c r="L440" s="176"/>
      <c r="M440" s="176"/>
    </row>
    <row r="441" spans="2:13" ht="15.75" customHeight="1" x14ac:dyDescent="0.25">
      <c r="B441" s="176"/>
      <c r="C441" s="176"/>
      <c r="D441" s="176"/>
      <c r="E441" s="176"/>
      <c r="F441" s="176"/>
      <c r="G441" s="176"/>
      <c r="H441" s="176"/>
      <c r="I441" s="176"/>
      <c r="J441" s="176"/>
      <c r="K441" s="176"/>
      <c r="L441" s="176"/>
      <c r="M441" s="176"/>
    </row>
    <row r="442" spans="2:13" ht="15.75" customHeight="1" x14ac:dyDescent="0.25">
      <c r="B442" s="176"/>
      <c r="C442" s="176"/>
      <c r="D442" s="176"/>
      <c r="E442" s="176"/>
      <c r="F442" s="176"/>
      <c r="G442" s="176"/>
      <c r="H442" s="176"/>
      <c r="I442" s="176"/>
      <c r="J442" s="176"/>
      <c r="K442" s="176"/>
      <c r="L442" s="176"/>
      <c r="M442" s="176"/>
    </row>
    <row r="443" spans="2:13" ht="15.75" customHeight="1" x14ac:dyDescent="0.25">
      <c r="B443" s="176"/>
      <c r="C443" s="176"/>
      <c r="D443" s="176"/>
      <c r="E443" s="176"/>
      <c r="F443" s="176"/>
      <c r="G443" s="176"/>
      <c r="H443" s="176"/>
      <c r="I443" s="176"/>
      <c r="J443" s="176"/>
      <c r="K443" s="176"/>
      <c r="L443" s="176"/>
      <c r="M443" s="176"/>
    </row>
    <row r="444" spans="2:13" ht="15.75" customHeight="1" x14ac:dyDescent="0.25">
      <c r="B444" s="176"/>
      <c r="C444" s="176"/>
      <c r="D444" s="176"/>
      <c r="E444" s="176"/>
      <c r="F444" s="176"/>
      <c r="G444" s="176"/>
      <c r="H444" s="176"/>
      <c r="I444" s="176"/>
      <c r="J444" s="176"/>
      <c r="K444" s="176"/>
      <c r="L444" s="176"/>
      <c r="M444" s="176"/>
    </row>
    <row r="445" spans="2:13" ht="15.75" customHeight="1" x14ac:dyDescent="0.25">
      <c r="B445" s="176"/>
      <c r="C445" s="176"/>
      <c r="D445" s="176"/>
      <c r="E445" s="176"/>
      <c r="F445" s="176"/>
      <c r="G445" s="176"/>
      <c r="H445" s="176"/>
      <c r="I445" s="176"/>
      <c r="J445" s="176"/>
      <c r="K445" s="176"/>
      <c r="L445" s="176"/>
      <c r="M445" s="176"/>
    </row>
    <row r="446" spans="2:13" ht="15.75" customHeight="1" x14ac:dyDescent="0.25">
      <c r="B446" s="176"/>
      <c r="C446" s="176"/>
      <c r="D446" s="176"/>
      <c r="E446" s="176"/>
      <c r="F446" s="176"/>
      <c r="G446" s="176"/>
      <c r="H446" s="176"/>
      <c r="I446" s="176"/>
      <c r="J446" s="176"/>
      <c r="K446" s="176"/>
      <c r="L446" s="176"/>
      <c r="M446" s="176"/>
    </row>
    <row r="447" spans="2:13" ht="15.75" customHeight="1" x14ac:dyDescent="0.25">
      <c r="B447" s="176"/>
      <c r="C447" s="176"/>
      <c r="D447" s="176"/>
      <c r="E447" s="176"/>
      <c r="F447" s="176"/>
      <c r="G447" s="176"/>
      <c r="H447" s="176"/>
      <c r="I447" s="176"/>
      <c r="J447" s="176"/>
      <c r="K447" s="176"/>
      <c r="L447" s="176"/>
      <c r="M447" s="176"/>
    </row>
    <row r="448" spans="2:13" ht="15.75" customHeight="1" x14ac:dyDescent="0.25">
      <c r="B448" s="176"/>
      <c r="C448" s="176"/>
      <c r="D448" s="176"/>
      <c r="E448" s="176"/>
      <c r="F448" s="176"/>
      <c r="G448" s="176"/>
      <c r="H448" s="176"/>
      <c r="I448" s="176"/>
      <c r="J448" s="176"/>
      <c r="K448" s="176"/>
      <c r="L448" s="176"/>
      <c r="M448" s="176"/>
    </row>
    <row r="449" spans="2:13" ht="15.75" customHeight="1" x14ac:dyDescent="0.25">
      <c r="B449" s="176"/>
      <c r="C449" s="176"/>
      <c r="D449" s="176"/>
      <c r="E449" s="176"/>
      <c r="F449" s="176"/>
      <c r="G449" s="176"/>
      <c r="H449" s="176"/>
      <c r="I449" s="176"/>
      <c r="J449" s="176"/>
      <c r="K449" s="176"/>
      <c r="L449" s="176"/>
      <c r="M449" s="176"/>
    </row>
    <row r="450" spans="2:13" ht="15.75" customHeight="1" x14ac:dyDescent="0.25">
      <c r="B450" s="176"/>
      <c r="C450" s="176"/>
      <c r="D450" s="176"/>
      <c r="E450" s="176"/>
      <c r="F450" s="176"/>
      <c r="G450" s="176"/>
      <c r="H450" s="176"/>
      <c r="I450" s="176"/>
      <c r="J450" s="176"/>
      <c r="K450" s="176"/>
      <c r="L450" s="176"/>
      <c r="M450" s="176"/>
    </row>
    <row r="451" spans="2:13" ht="15.75" customHeight="1" x14ac:dyDescent="0.25">
      <c r="B451" s="176"/>
      <c r="C451" s="176"/>
      <c r="D451" s="176"/>
      <c r="E451" s="176"/>
      <c r="F451" s="176"/>
      <c r="G451" s="176"/>
      <c r="H451" s="176"/>
      <c r="I451" s="176"/>
      <c r="J451" s="176"/>
      <c r="K451" s="176"/>
      <c r="L451" s="176"/>
      <c r="M451" s="176"/>
    </row>
    <row r="452" spans="2:13" ht="15.75" customHeight="1" x14ac:dyDescent="0.25">
      <c r="B452" s="176"/>
      <c r="C452" s="176"/>
      <c r="D452" s="176"/>
      <c r="E452" s="176"/>
      <c r="F452" s="176"/>
      <c r="G452" s="176"/>
      <c r="H452" s="176"/>
      <c r="I452" s="176"/>
      <c r="J452" s="176"/>
      <c r="K452" s="176"/>
      <c r="L452" s="176"/>
      <c r="M452" s="176"/>
    </row>
    <row r="453" spans="2:13" ht="15.75" customHeight="1" x14ac:dyDescent="0.25">
      <c r="B453" s="176"/>
      <c r="C453" s="176"/>
      <c r="D453" s="176"/>
      <c r="E453" s="176"/>
      <c r="F453" s="176"/>
      <c r="G453" s="176"/>
      <c r="H453" s="176"/>
      <c r="I453" s="176"/>
      <c r="J453" s="176"/>
      <c r="K453" s="176"/>
      <c r="L453" s="176"/>
      <c r="M453" s="176"/>
    </row>
    <row r="454" spans="2:13" ht="15.75" customHeight="1" x14ac:dyDescent="0.25">
      <c r="B454" s="176"/>
      <c r="C454" s="176"/>
      <c r="D454" s="176"/>
      <c r="E454" s="176"/>
      <c r="F454" s="176"/>
      <c r="G454" s="176"/>
      <c r="H454" s="176"/>
      <c r="I454" s="176"/>
      <c r="J454" s="176"/>
      <c r="K454" s="176"/>
      <c r="L454" s="176"/>
      <c r="M454" s="176"/>
    </row>
    <row r="455" spans="2:13" ht="15.75" customHeight="1" x14ac:dyDescent="0.25">
      <c r="B455" s="176"/>
      <c r="C455" s="176"/>
      <c r="D455" s="176"/>
      <c r="E455" s="176"/>
      <c r="F455" s="176"/>
      <c r="G455" s="176"/>
      <c r="H455" s="176"/>
      <c r="I455" s="176"/>
      <c r="J455" s="176"/>
      <c r="K455" s="176"/>
      <c r="L455" s="176"/>
      <c r="M455" s="176"/>
    </row>
    <row r="456" spans="2:13" ht="15.75" customHeight="1" x14ac:dyDescent="0.25">
      <c r="B456" s="176"/>
      <c r="C456" s="176"/>
      <c r="D456" s="176"/>
      <c r="E456" s="176"/>
      <c r="F456" s="176"/>
      <c r="G456" s="176"/>
      <c r="H456" s="176"/>
      <c r="I456" s="176"/>
      <c r="J456" s="176"/>
      <c r="K456" s="176"/>
      <c r="L456" s="176"/>
      <c r="M456" s="176"/>
    </row>
    <row r="457" spans="2:13" ht="15.75" customHeight="1" x14ac:dyDescent="0.25">
      <c r="B457" s="176"/>
      <c r="C457" s="176"/>
      <c r="D457" s="176"/>
      <c r="E457" s="176"/>
      <c r="F457" s="176"/>
      <c r="G457" s="176"/>
      <c r="H457" s="176"/>
      <c r="I457" s="176"/>
      <c r="J457" s="176"/>
      <c r="K457" s="176"/>
      <c r="L457" s="176"/>
      <c r="M457" s="176"/>
    </row>
    <row r="458" spans="2:13" ht="15.75" customHeight="1" x14ac:dyDescent="0.25">
      <c r="B458" s="176"/>
      <c r="C458" s="176"/>
      <c r="D458" s="176"/>
      <c r="E458" s="176"/>
      <c r="F458" s="176"/>
      <c r="G458" s="176"/>
      <c r="H458" s="176"/>
      <c r="I458" s="176"/>
      <c r="J458" s="176"/>
      <c r="K458" s="176"/>
      <c r="L458" s="176"/>
      <c r="M458" s="176"/>
    </row>
    <row r="459" spans="2:13" ht="15.75" customHeight="1" x14ac:dyDescent="0.25">
      <c r="B459" s="176"/>
      <c r="C459" s="176"/>
      <c r="D459" s="176"/>
      <c r="E459" s="176"/>
      <c r="F459" s="176"/>
      <c r="G459" s="176"/>
      <c r="H459" s="176"/>
      <c r="I459" s="176"/>
      <c r="J459" s="176"/>
      <c r="K459" s="176"/>
      <c r="L459" s="176"/>
      <c r="M459" s="176"/>
    </row>
    <row r="460" spans="2:13" ht="15.75" customHeight="1" x14ac:dyDescent="0.25">
      <c r="B460" s="176"/>
      <c r="C460" s="176"/>
      <c r="D460" s="176"/>
      <c r="E460" s="176"/>
      <c r="F460" s="176"/>
      <c r="G460" s="176"/>
      <c r="H460" s="176"/>
      <c r="I460" s="176"/>
      <c r="J460" s="176"/>
      <c r="K460" s="176"/>
      <c r="L460" s="176"/>
      <c r="M460" s="176"/>
    </row>
    <row r="461" spans="2:13" ht="15.75" customHeight="1" x14ac:dyDescent="0.25">
      <c r="B461" s="176"/>
      <c r="C461" s="176"/>
      <c r="D461" s="176"/>
      <c r="E461" s="176"/>
      <c r="F461" s="176"/>
      <c r="G461" s="176"/>
      <c r="H461" s="176"/>
      <c r="I461" s="176"/>
      <c r="J461" s="176"/>
      <c r="K461" s="176"/>
      <c r="L461" s="176"/>
      <c r="M461" s="176"/>
    </row>
    <row r="462" spans="2:13" ht="15.75" customHeight="1" x14ac:dyDescent="0.25">
      <c r="B462" s="176"/>
      <c r="C462" s="176"/>
      <c r="D462" s="176"/>
      <c r="E462" s="176"/>
      <c r="F462" s="176"/>
      <c r="G462" s="176"/>
      <c r="H462" s="176"/>
      <c r="I462" s="176"/>
      <c r="J462" s="176"/>
      <c r="K462" s="176"/>
      <c r="L462" s="176"/>
      <c r="M462" s="176"/>
    </row>
    <row r="463" spans="2:13" ht="15.75" customHeight="1" x14ac:dyDescent="0.25">
      <c r="B463" s="176"/>
      <c r="C463" s="176"/>
      <c r="D463" s="176"/>
      <c r="E463" s="176"/>
      <c r="F463" s="176"/>
      <c r="G463" s="176"/>
      <c r="H463" s="176"/>
      <c r="I463" s="176"/>
      <c r="J463" s="176"/>
      <c r="K463" s="176"/>
      <c r="L463" s="176"/>
      <c r="M463" s="176"/>
    </row>
    <row r="464" spans="2:13" ht="15.75" customHeight="1" x14ac:dyDescent="0.25">
      <c r="B464" s="176"/>
      <c r="C464" s="176"/>
      <c r="D464" s="176"/>
      <c r="E464" s="176"/>
      <c r="F464" s="176"/>
      <c r="G464" s="176"/>
      <c r="H464" s="176"/>
      <c r="I464" s="176"/>
      <c r="J464" s="176"/>
      <c r="K464" s="176"/>
      <c r="L464" s="176"/>
      <c r="M464" s="176"/>
    </row>
    <row r="465" spans="2:13" ht="15.75" customHeight="1" x14ac:dyDescent="0.25">
      <c r="B465" s="176"/>
      <c r="C465" s="176"/>
      <c r="D465" s="176"/>
      <c r="E465" s="176"/>
      <c r="F465" s="176"/>
      <c r="G465" s="176"/>
      <c r="H465" s="176"/>
      <c r="I465" s="176"/>
      <c r="J465" s="176"/>
      <c r="K465" s="176"/>
      <c r="L465" s="176"/>
      <c r="M465" s="176"/>
    </row>
    <row r="466" spans="2:13" ht="15.75" customHeight="1" x14ac:dyDescent="0.25">
      <c r="B466" s="176"/>
      <c r="C466" s="176"/>
      <c r="D466" s="176"/>
      <c r="E466" s="176"/>
      <c r="F466" s="176"/>
      <c r="G466" s="176"/>
      <c r="H466" s="176"/>
      <c r="I466" s="176"/>
      <c r="J466" s="176"/>
      <c r="K466" s="176"/>
      <c r="L466" s="176"/>
      <c r="M466" s="176"/>
    </row>
    <row r="467" spans="2:13" ht="15.75" customHeight="1" x14ac:dyDescent="0.25">
      <c r="B467" s="176"/>
      <c r="C467" s="176"/>
      <c r="D467" s="176"/>
      <c r="E467" s="176"/>
      <c r="F467" s="176"/>
      <c r="G467" s="176"/>
      <c r="H467" s="176"/>
      <c r="I467" s="176"/>
      <c r="J467" s="176"/>
      <c r="K467" s="176"/>
      <c r="L467" s="176"/>
      <c r="M467" s="176"/>
    </row>
    <row r="468" spans="2:13" ht="15.75" customHeight="1" x14ac:dyDescent="0.25">
      <c r="B468" s="176"/>
      <c r="C468" s="176"/>
      <c r="D468" s="176"/>
      <c r="E468" s="176"/>
      <c r="F468" s="176"/>
      <c r="G468" s="176"/>
      <c r="H468" s="176"/>
      <c r="I468" s="176"/>
      <c r="J468" s="176"/>
      <c r="K468" s="176"/>
      <c r="L468" s="176"/>
      <c r="M468" s="176"/>
    </row>
    <row r="469" spans="2:13" ht="15.75" customHeight="1" x14ac:dyDescent="0.25">
      <c r="B469" s="176"/>
      <c r="C469" s="176"/>
      <c r="D469" s="176"/>
      <c r="E469" s="176"/>
      <c r="F469" s="176"/>
      <c r="G469" s="176"/>
      <c r="H469" s="176"/>
      <c r="I469" s="176"/>
      <c r="J469" s="176"/>
      <c r="K469" s="176"/>
      <c r="L469" s="176"/>
      <c r="M469" s="176"/>
    </row>
    <row r="470" spans="2:13" ht="15.75" customHeight="1" x14ac:dyDescent="0.25">
      <c r="B470" s="176"/>
      <c r="C470" s="176"/>
      <c r="D470" s="176"/>
      <c r="E470" s="176"/>
      <c r="F470" s="176"/>
      <c r="G470" s="176"/>
      <c r="H470" s="176"/>
      <c r="I470" s="176"/>
      <c r="J470" s="176"/>
      <c r="K470" s="176"/>
      <c r="L470" s="176"/>
      <c r="M470" s="176"/>
    </row>
    <row r="471" spans="2:13" ht="15.75" customHeight="1" x14ac:dyDescent="0.25">
      <c r="B471" s="176"/>
      <c r="C471" s="176"/>
      <c r="D471" s="176"/>
      <c r="E471" s="176"/>
      <c r="F471" s="176"/>
      <c r="G471" s="176"/>
      <c r="H471" s="176"/>
      <c r="I471" s="176"/>
      <c r="J471" s="176"/>
      <c r="K471" s="176"/>
      <c r="L471" s="176"/>
      <c r="M471" s="176"/>
    </row>
    <row r="472" spans="2:13" ht="15.75" customHeight="1" x14ac:dyDescent="0.25">
      <c r="B472" s="176"/>
      <c r="C472" s="176"/>
      <c r="D472" s="176"/>
      <c r="E472" s="176"/>
      <c r="F472" s="176"/>
      <c r="G472" s="176"/>
      <c r="H472" s="176"/>
      <c r="I472" s="176"/>
      <c r="J472" s="176"/>
      <c r="K472" s="176"/>
      <c r="L472" s="176"/>
      <c r="M472" s="176"/>
    </row>
    <row r="473" spans="2:13" ht="15.75" customHeight="1" x14ac:dyDescent="0.25"/>
    <row r="474" spans="2:13" ht="15.75" customHeight="1" x14ac:dyDescent="0.25"/>
    <row r="475" spans="2:13" ht="15.75" customHeight="1" x14ac:dyDescent="0.25"/>
    <row r="476" spans="2:13" ht="15.75" customHeight="1" x14ac:dyDescent="0.25"/>
    <row r="477" spans="2:13" ht="15.75" customHeight="1" x14ac:dyDescent="0.25"/>
    <row r="478" spans="2:13" ht="15.75" customHeight="1" x14ac:dyDescent="0.25"/>
    <row r="479" spans="2:13" ht="15.75" customHeight="1" x14ac:dyDescent="0.25"/>
    <row r="480" spans="2:13"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row r="1103" ht="15.75" customHeight="1" x14ac:dyDescent="0.25"/>
    <row r="1104" ht="15.75" customHeight="1" x14ac:dyDescent="0.25"/>
    <row r="1105" ht="15.75" customHeight="1" x14ac:dyDescent="0.25"/>
    <row r="1106" ht="15.75" customHeight="1" x14ac:dyDescent="0.25"/>
    <row r="1107" ht="15.75" customHeight="1" x14ac:dyDescent="0.25"/>
    <row r="1108" ht="15.75" customHeight="1" x14ac:dyDescent="0.25"/>
    <row r="1109" ht="15.75" customHeight="1" x14ac:dyDescent="0.25"/>
    <row r="1110" ht="15.75" customHeight="1" x14ac:dyDescent="0.25"/>
    <row r="1111" ht="15.75" customHeight="1" x14ac:dyDescent="0.25"/>
    <row r="1112" ht="15.75" customHeight="1" x14ac:dyDescent="0.25"/>
    <row r="1113" ht="15.75" customHeight="1" x14ac:dyDescent="0.25"/>
    <row r="1114" ht="15.75" customHeight="1" x14ac:dyDescent="0.25"/>
    <row r="1115" ht="15.75" customHeight="1" x14ac:dyDescent="0.25"/>
    <row r="1116" ht="15.75" customHeight="1" x14ac:dyDescent="0.25"/>
    <row r="1117" ht="15.75" customHeight="1" x14ac:dyDescent="0.25"/>
    <row r="1118" ht="15.75" customHeight="1" x14ac:dyDescent="0.25"/>
    <row r="1119" ht="15.75" customHeight="1" x14ac:dyDescent="0.25"/>
    <row r="1120" ht="15.75" customHeight="1" x14ac:dyDescent="0.25"/>
    <row r="1121" ht="15.75" customHeight="1" x14ac:dyDescent="0.25"/>
    <row r="1122" ht="15.75" customHeight="1" x14ac:dyDescent="0.25"/>
    <row r="1123" ht="15.75" customHeight="1" x14ac:dyDescent="0.25"/>
    <row r="1124" ht="15.75" customHeight="1" x14ac:dyDescent="0.25"/>
    <row r="1125" ht="15.75" customHeight="1" x14ac:dyDescent="0.25"/>
    <row r="1126" ht="15.75" customHeight="1" x14ac:dyDescent="0.25"/>
    <row r="1127" ht="15.75" customHeight="1" x14ac:dyDescent="0.25"/>
    <row r="1128" ht="15.75" customHeight="1" x14ac:dyDescent="0.25"/>
    <row r="1129" ht="15.75" customHeight="1" x14ac:dyDescent="0.25"/>
    <row r="1130" ht="15.75" customHeight="1" x14ac:dyDescent="0.25"/>
    <row r="1131" ht="15.75" customHeight="1" x14ac:dyDescent="0.25"/>
    <row r="1132" ht="15.75" customHeight="1" x14ac:dyDescent="0.25"/>
    <row r="1133" ht="15.75" customHeight="1" x14ac:dyDescent="0.25"/>
    <row r="1134" ht="15.75" customHeight="1" x14ac:dyDescent="0.25"/>
    <row r="1135" ht="15.75" customHeight="1" x14ac:dyDescent="0.25"/>
    <row r="1136" ht="15.75" customHeight="1" x14ac:dyDescent="0.25"/>
    <row r="1137" ht="15.75" customHeight="1" x14ac:dyDescent="0.25"/>
    <row r="1138" ht="15.75" customHeight="1" x14ac:dyDescent="0.25"/>
    <row r="1139" ht="15.75" customHeight="1" x14ac:dyDescent="0.25"/>
    <row r="1140" ht="15.75" customHeight="1" x14ac:dyDescent="0.25"/>
    <row r="1141" ht="15.75" customHeight="1" x14ac:dyDescent="0.25"/>
    <row r="1142" ht="15.75" customHeight="1" x14ac:dyDescent="0.25"/>
    <row r="1143" ht="15.75" customHeight="1" x14ac:dyDescent="0.25"/>
    <row r="1144" ht="15.75" customHeight="1" x14ac:dyDescent="0.25"/>
    <row r="1145" ht="15.75" customHeight="1" x14ac:dyDescent="0.25"/>
    <row r="1146" ht="15.75" customHeight="1" x14ac:dyDescent="0.25"/>
    <row r="1147" ht="15.75" customHeight="1" x14ac:dyDescent="0.25"/>
    <row r="1148" ht="15.75" customHeight="1" x14ac:dyDescent="0.25"/>
    <row r="1149" ht="15.75" customHeight="1" x14ac:dyDescent="0.25"/>
    <row r="1150" ht="15.75" customHeight="1" x14ac:dyDescent="0.25"/>
    <row r="1151" ht="15.75" customHeight="1" x14ac:dyDescent="0.25"/>
    <row r="1152" ht="15.75" customHeight="1" x14ac:dyDescent="0.25"/>
    <row r="1153" ht="15.75" customHeight="1" x14ac:dyDescent="0.25"/>
    <row r="1154" ht="15.75" customHeight="1" x14ac:dyDescent="0.25"/>
    <row r="1155" ht="15.75" customHeight="1" x14ac:dyDescent="0.25"/>
    <row r="1156" ht="15.75" customHeight="1" x14ac:dyDescent="0.25"/>
    <row r="1157" ht="15.75" customHeight="1" x14ac:dyDescent="0.25"/>
    <row r="1158" ht="15.75" customHeight="1" x14ac:dyDescent="0.25"/>
    <row r="1159" ht="15.75" customHeight="1" x14ac:dyDescent="0.25"/>
    <row r="1160" ht="15.75" customHeight="1" x14ac:dyDescent="0.25"/>
    <row r="1161" ht="15.75" customHeight="1" x14ac:dyDescent="0.25"/>
    <row r="1162" ht="15.75" customHeight="1" x14ac:dyDescent="0.25"/>
    <row r="1163" ht="15.75" customHeight="1" x14ac:dyDescent="0.25"/>
    <row r="1164" ht="15.75" customHeight="1" x14ac:dyDescent="0.25"/>
    <row r="1165" ht="15.75" customHeight="1" x14ac:dyDescent="0.25"/>
    <row r="1166" ht="15.75" customHeight="1" x14ac:dyDescent="0.25"/>
    <row r="1167" ht="15.75" customHeight="1" x14ac:dyDescent="0.25"/>
    <row r="1168" ht="15.75" customHeight="1" x14ac:dyDescent="0.25"/>
    <row r="1169" ht="15.75" customHeight="1" x14ac:dyDescent="0.25"/>
    <row r="1170" ht="15.75" customHeight="1" x14ac:dyDescent="0.25"/>
    <row r="1171" ht="15.75" customHeight="1" x14ac:dyDescent="0.25"/>
    <row r="1172" ht="15.75" customHeight="1" x14ac:dyDescent="0.25"/>
    <row r="1173" ht="15.75" customHeight="1" x14ac:dyDescent="0.25"/>
    <row r="1174" ht="15.75" customHeight="1" x14ac:dyDescent="0.25"/>
    <row r="1175" ht="15.75" customHeight="1" x14ac:dyDescent="0.25"/>
    <row r="1176" ht="15.75" customHeight="1" x14ac:dyDescent="0.25"/>
    <row r="1177" ht="15.75" customHeight="1" x14ac:dyDescent="0.25"/>
    <row r="1178" ht="15.75" customHeight="1" x14ac:dyDescent="0.25"/>
    <row r="1179" ht="15.75" customHeight="1" x14ac:dyDescent="0.25"/>
    <row r="1180" ht="15.75" customHeight="1" x14ac:dyDescent="0.25"/>
    <row r="1181" ht="15.75" customHeight="1" x14ac:dyDescent="0.25"/>
    <row r="1182" ht="15.75" customHeight="1" x14ac:dyDescent="0.25"/>
    <row r="1183" ht="15.75" customHeight="1" x14ac:dyDescent="0.25"/>
    <row r="1184" ht="15.75" customHeight="1" x14ac:dyDescent="0.25"/>
    <row r="1185" ht="15.75" customHeight="1" x14ac:dyDescent="0.25"/>
    <row r="1186" ht="15.75" customHeight="1" x14ac:dyDescent="0.25"/>
    <row r="1187" ht="15.75" customHeight="1" x14ac:dyDescent="0.25"/>
    <row r="1188" ht="15.75" customHeight="1" x14ac:dyDescent="0.25"/>
    <row r="1189" ht="15.75" customHeight="1" x14ac:dyDescent="0.25"/>
    <row r="1190" ht="15.75" customHeight="1" x14ac:dyDescent="0.25"/>
    <row r="1191" ht="15.75" customHeight="1" x14ac:dyDescent="0.25"/>
    <row r="1192" ht="15.75" customHeight="1" x14ac:dyDescent="0.25"/>
    <row r="1193" ht="15.75" customHeight="1" x14ac:dyDescent="0.25"/>
    <row r="1194" ht="15.75" customHeight="1" x14ac:dyDescent="0.25"/>
    <row r="1195" ht="15.75" customHeight="1" x14ac:dyDescent="0.25"/>
    <row r="1196" ht="15.75" customHeight="1" x14ac:dyDescent="0.25"/>
    <row r="1197" ht="15.75" customHeight="1" x14ac:dyDescent="0.25"/>
    <row r="1198" ht="15.75" customHeight="1" x14ac:dyDescent="0.25"/>
    <row r="1199" ht="15.75" customHeight="1" x14ac:dyDescent="0.25"/>
    <row r="1200" ht="15.75" customHeight="1" x14ac:dyDescent="0.25"/>
    <row r="1201" ht="15.75" customHeight="1" x14ac:dyDescent="0.25"/>
    <row r="1202" ht="15.75" customHeight="1" x14ac:dyDescent="0.25"/>
    <row r="1203" ht="15.75" customHeight="1" x14ac:dyDescent="0.25"/>
    <row r="1204" ht="15.75" customHeight="1" x14ac:dyDescent="0.25"/>
    <row r="1205" ht="15.75" customHeight="1" x14ac:dyDescent="0.25"/>
    <row r="1206" ht="15.75" customHeight="1" x14ac:dyDescent="0.25"/>
    <row r="1207" ht="15.75" customHeight="1" x14ac:dyDescent="0.25"/>
    <row r="1208" ht="15.75" customHeight="1" x14ac:dyDescent="0.25"/>
    <row r="1209" ht="15.75" customHeight="1" x14ac:dyDescent="0.25"/>
    <row r="1210" ht="15.75" customHeight="1" x14ac:dyDescent="0.25"/>
    <row r="1211" ht="15.75" customHeight="1" x14ac:dyDescent="0.25"/>
    <row r="1212" ht="15.75" customHeight="1" x14ac:dyDescent="0.25"/>
    <row r="1213" ht="15.75" customHeight="1" x14ac:dyDescent="0.25"/>
    <row r="1214" ht="15.75" customHeight="1" x14ac:dyDescent="0.25"/>
    <row r="1215" ht="15.75" customHeight="1" x14ac:dyDescent="0.25"/>
    <row r="1216" ht="15.75" customHeight="1" x14ac:dyDescent="0.25"/>
    <row r="1217" ht="15.75" customHeight="1" x14ac:dyDescent="0.25"/>
    <row r="1218" ht="15.75" customHeight="1" x14ac:dyDescent="0.25"/>
    <row r="1219" ht="15.75" customHeight="1" x14ac:dyDescent="0.25"/>
    <row r="1220" ht="15.75" customHeight="1" x14ac:dyDescent="0.25"/>
    <row r="1221" ht="15.75" customHeight="1" x14ac:dyDescent="0.25"/>
    <row r="1222" ht="15.75" customHeight="1" x14ac:dyDescent="0.25"/>
    <row r="1223" ht="15.75" customHeight="1" x14ac:dyDescent="0.25"/>
    <row r="1224" ht="15.75" customHeight="1" x14ac:dyDescent="0.25"/>
    <row r="1225" ht="15.75" customHeight="1" x14ac:dyDescent="0.25"/>
    <row r="1226" ht="15.75" customHeight="1" x14ac:dyDescent="0.25"/>
    <row r="1227" ht="15.75" customHeight="1" x14ac:dyDescent="0.25"/>
    <row r="1228" ht="15.75" customHeight="1" x14ac:dyDescent="0.25"/>
    <row r="1229" ht="15.75" customHeight="1" x14ac:dyDescent="0.25"/>
    <row r="1230" ht="15.75" customHeight="1" x14ac:dyDescent="0.25"/>
    <row r="1231" ht="15.75" customHeight="1" x14ac:dyDescent="0.25"/>
    <row r="1232" ht="15.75" customHeight="1" x14ac:dyDescent="0.25"/>
    <row r="1233" ht="15.75" customHeight="1" x14ac:dyDescent="0.25"/>
    <row r="1234" ht="15.75" customHeight="1" x14ac:dyDescent="0.25"/>
    <row r="1235" ht="15.75" customHeight="1" x14ac:dyDescent="0.25"/>
    <row r="1236" ht="15.75" customHeight="1" x14ac:dyDescent="0.25"/>
    <row r="1237" ht="15.75" customHeight="1" x14ac:dyDescent="0.25"/>
    <row r="1238" ht="15.75" customHeight="1" x14ac:dyDescent="0.25"/>
    <row r="1239" ht="15.75" customHeight="1" x14ac:dyDescent="0.25"/>
    <row r="1240" ht="15.75" customHeight="1" x14ac:dyDescent="0.25"/>
    <row r="1241" ht="15.75" customHeight="1" x14ac:dyDescent="0.25"/>
    <row r="1242" ht="15.75" customHeight="1" x14ac:dyDescent="0.25"/>
    <row r="1243" ht="15.75" customHeight="1" x14ac:dyDescent="0.25"/>
    <row r="1244" ht="15.75" customHeight="1" x14ac:dyDescent="0.25"/>
    <row r="1245" ht="15.75" customHeight="1" x14ac:dyDescent="0.25"/>
    <row r="1246" ht="15.75" customHeight="1" x14ac:dyDescent="0.25"/>
    <row r="1247" ht="15.75" customHeight="1" x14ac:dyDescent="0.25"/>
    <row r="1248" ht="15.75" customHeight="1" x14ac:dyDescent="0.25"/>
    <row r="1249" ht="15.75" customHeight="1" x14ac:dyDescent="0.25"/>
    <row r="1250" ht="15.75" customHeight="1" x14ac:dyDescent="0.25"/>
    <row r="1251" ht="15.75" customHeight="1" x14ac:dyDescent="0.25"/>
    <row r="1252" ht="15.75" customHeight="1" x14ac:dyDescent="0.25"/>
    <row r="1253" ht="15.75" customHeight="1" x14ac:dyDescent="0.25"/>
    <row r="1254" ht="15.75" customHeight="1" x14ac:dyDescent="0.25"/>
    <row r="1255" ht="15.75" customHeight="1" x14ac:dyDescent="0.25"/>
    <row r="1256" ht="15.75" customHeight="1" x14ac:dyDescent="0.25"/>
    <row r="1257" ht="15.75" customHeight="1" x14ac:dyDescent="0.25"/>
    <row r="1258" ht="15.75" customHeight="1" x14ac:dyDescent="0.25"/>
    <row r="1259" ht="15.75" customHeight="1" x14ac:dyDescent="0.25"/>
    <row r="1260" ht="15.75" customHeight="1" x14ac:dyDescent="0.25"/>
    <row r="1261" ht="15.75" customHeight="1" x14ac:dyDescent="0.25"/>
    <row r="1262" ht="15.75" customHeight="1" x14ac:dyDescent="0.25"/>
    <row r="1263" ht="15.75" customHeight="1" x14ac:dyDescent="0.25"/>
    <row r="1264" ht="15.75" customHeight="1" x14ac:dyDescent="0.25"/>
    <row r="1265" ht="15.75" customHeight="1" x14ac:dyDescent="0.25"/>
    <row r="1266" ht="15.75" customHeight="1" x14ac:dyDescent="0.25"/>
    <row r="1267" ht="15.75" customHeight="1" x14ac:dyDescent="0.25"/>
    <row r="1268" ht="15.75" customHeight="1" x14ac:dyDescent="0.25"/>
    <row r="1269" ht="15.75" customHeight="1" x14ac:dyDescent="0.25"/>
    <row r="1270" ht="15.75" customHeight="1" x14ac:dyDescent="0.25"/>
    <row r="1271" ht="15.75" customHeight="1" x14ac:dyDescent="0.25"/>
    <row r="1272" ht="15.75" customHeight="1" x14ac:dyDescent="0.25"/>
    <row r="1273" ht="15.75" customHeight="1" x14ac:dyDescent="0.25"/>
  </sheetData>
  <mergeCells count="2">
    <mergeCell ref="A3:B3"/>
    <mergeCell ref="A5:B5"/>
  </mergeCells>
  <printOptions horizontalCentered="1" verticalCentered="1"/>
  <pageMargins left="0.39370078740157483" right="0.39370078740157483" top="0.19685039370078741" bottom="0.19685039370078741" header="0" footer="0"/>
  <pageSetup scale="61"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7C0"/>
    <pageSetUpPr fitToPage="1"/>
  </sheetPr>
  <dimension ref="A1:U1280"/>
  <sheetViews>
    <sheetView showGridLines="0" zoomScaleSheetLayoutView="83" workbookViewId="0">
      <pane ySplit="3" topLeftCell="A4" activePane="bottomLeft" state="frozen"/>
      <selection pane="bottomLeft" activeCell="D12" sqref="D12"/>
    </sheetView>
  </sheetViews>
  <sheetFormatPr baseColWidth="10" defaultColWidth="11.42578125" defaultRowHeight="15" x14ac:dyDescent="0.25"/>
  <cols>
    <col min="1" max="1" width="6.85546875" style="169" customWidth="1"/>
    <col min="2" max="2" width="38.85546875" style="169" customWidth="1"/>
    <col min="3" max="12" width="12.7109375" style="169" customWidth="1"/>
    <col min="13" max="13" width="11.7109375" style="169" customWidth="1"/>
    <col min="14" max="14" width="17" style="169" bestFit="1" customWidth="1"/>
    <col min="15" max="20" width="6.42578125" style="169"/>
    <col min="21" max="21" width="6.42578125" style="169" customWidth="1"/>
    <col min="22" max="16384" width="11.42578125" style="169"/>
  </cols>
  <sheetData>
    <row r="1" spans="1:14" ht="15.75" customHeight="1" x14ac:dyDescent="0.25">
      <c r="A1" s="174" t="s">
        <v>1158</v>
      </c>
      <c r="N1" s="174" t="s">
        <v>1063</v>
      </c>
    </row>
    <row r="2" spans="1:14" ht="15.75" customHeight="1" thickBot="1" x14ac:dyDescent="0.3">
      <c r="A2" s="175" t="s">
        <v>785</v>
      </c>
    </row>
    <row r="3" spans="1:14" ht="18.75" customHeight="1" thickBot="1" x14ac:dyDescent="0.3">
      <c r="A3" s="378" t="s">
        <v>657</v>
      </c>
      <c r="B3" s="378"/>
      <c r="C3" s="194">
        <v>2001</v>
      </c>
      <c r="D3" s="194">
        <v>2002</v>
      </c>
      <c r="E3" s="194">
        <v>2003</v>
      </c>
      <c r="F3" s="194">
        <v>2004</v>
      </c>
      <c r="G3" s="194">
        <v>2005</v>
      </c>
      <c r="H3" s="194">
        <v>2006</v>
      </c>
      <c r="I3" s="194">
        <v>2007</v>
      </c>
      <c r="J3" s="194">
        <v>2008</v>
      </c>
      <c r="K3" s="194">
        <v>2009</v>
      </c>
      <c r="L3" s="194">
        <v>2010</v>
      </c>
      <c r="M3" s="194">
        <v>2011</v>
      </c>
      <c r="N3" s="194" t="s">
        <v>1140</v>
      </c>
    </row>
    <row r="4" spans="1:14" ht="6.75" customHeight="1" x14ac:dyDescent="0.25">
      <c r="B4" s="315"/>
      <c r="C4" s="316"/>
      <c r="D4" s="316"/>
      <c r="E4" s="316"/>
      <c r="F4" s="316"/>
      <c r="G4" s="316"/>
      <c r="H4" s="316"/>
      <c r="I4" s="316"/>
      <c r="J4" s="316"/>
      <c r="K4" s="316"/>
      <c r="L4" s="316"/>
    </row>
    <row r="5" spans="1:14" ht="15.75" customHeight="1" x14ac:dyDescent="0.25">
      <c r="A5" s="392" t="s">
        <v>1065</v>
      </c>
      <c r="B5" s="392"/>
      <c r="C5" s="317">
        <v>99.85</v>
      </c>
      <c r="D5" s="317">
        <v>158.78199999999998</v>
      </c>
      <c r="E5" s="317">
        <v>147.95000000000002</v>
      </c>
      <c r="F5" s="317">
        <v>407.84200000000004</v>
      </c>
      <c r="G5" s="317">
        <v>810.32900000000006</v>
      </c>
      <c r="H5" s="317">
        <v>961.18499999999995</v>
      </c>
      <c r="I5" s="317">
        <v>1322.875</v>
      </c>
      <c r="J5" s="317">
        <v>1705.7720000000002</v>
      </c>
      <c r="K5" s="317">
        <v>1961.0350000000001</v>
      </c>
      <c r="L5" s="317">
        <v>2468.3919999999998</v>
      </c>
      <c r="M5" s="318">
        <v>2916.6739999999991</v>
      </c>
      <c r="N5" s="318">
        <v>3742.2</v>
      </c>
    </row>
    <row r="6" spans="1:14" ht="7.5" customHeight="1" x14ac:dyDescent="0.25">
      <c r="B6" s="319"/>
      <c r="C6" s="318"/>
      <c r="D6" s="318"/>
      <c r="E6" s="318"/>
      <c r="F6" s="318"/>
      <c r="G6" s="318"/>
      <c r="H6" s="318"/>
      <c r="I6" s="318"/>
      <c r="J6" s="318"/>
      <c r="K6" s="318"/>
      <c r="L6" s="318"/>
    </row>
    <row r="7" spans="1:14" ht="15.75" customHeight="1" x14ac:dyDescent="0.25">
      <c r="A7" s="298" t="s">
        <v>1036</v>
      </c>
      <c r="B7" s="196" t="s">
        <v>908</v>
      </c>
      <c r="C7" s="320">
        <f>SUM(C8:C15)</f>
        <v>4.4510000000000005</v>
      </c>
      <c r="D7" s="320">
        <f t="shared" ref="D7:N7" si="0">SUM(D8:D15)</f>
        <v>7.6710000000000003</v>
      </c>
      <c r="E7" s="320">
        <f t="shared" si="0"/>
        <v>6.6139999999999999</v>
      </c>
      <c r="F7" s="320">
        <f>SUM(F8:F15)</f>
        <v>18.777999999999999</v>
      </c>
      <c r="G7" s="320">
        <f t="shared" si="0"/>
        <v>37.568000000000005</v>
      </c>
      <c r="H7" s="320">
        <f t="shared" si="0"/>
        <v>40.832000000000008</v>
      </c>
      <c r="I7" s="320">
        <f t="shared" si="0"/>
        <v>47.781999999999989</v>
      </c>
      <c r="J7" s="320">
        <f t="shared" si="0"/>
        <v>71.771000000000001</v>
      </c>
      <c r="K7" s="320">
        <f t="shared" si="0"/>
        <v>83.162999999999997</v>
      </c>
      <c r="L7" s="320">
        <f t="shared" si="0"/>
        <v>108.07899999999999</v>
      </c>
      <c r="M7" s="320">
        <f t="shared" si="0"/>
        <v>131.131</v>
      </c>
      <c r="N7" s="320">
        <f t="shared" si="0"/>
        <v>167.3</v>
      </c>
    </row>
    <row r="8" spans="1:14" ht="15.75" customHeight="1" x14ac:dyDescent="0.25">
      <c r="A8" s="321">
        <v>110</v>
      </c>
      <c r="B8" s="176" t="s">
        <v>909</v>
      </c>
      <c r="C8" s="322">
        <v>0.374</v>
      </c>
      <c r="D8" s="322">
        <v>0.63900000000000001</v>
      </c>
      <c r="E8" s="322">
        <v>0.54600000000000004</v>
      </c>
      <c r="F8" s="322">
        <v>3.6859999999999999</v>
      </c>
      <c r="G8" s="322">
        <v>6.6959999999999997</v>
      </c>
      <c r="H8" s="322">
        <v>9.2260000000000009</v>
      </c>
      <c r="I8" s="322">
        <v>7.5620000000000003</v>
      </c>
      <c r="J8" s="322">
        <v>10.803000000000001</v>
      </c>
      <c r="K8" s="322">
        <v>12.353</v>
      </c>
      <c r="L8" s="322">
        <v>15.419</v>
      </c>
      <c r="M8" s="322">
        <v>18.669</v>
      </c>
      <c r="N8" s="322">
        <v>22.9</v>
      </c>
    </row>
    <row r="9" spans="1:14" ht="15.75" customHeight="1" x14ac:dyDescent="0.25">
      <c r="A9" s="321">
        <v>111</v>
      </c>
      <c r="B9" s="176" t="s">
        <v>910</v>
      </c>
      <c r="C9" s="322">
        <v>0.92600000000000005</v>
      </c>
      <c r="D9" s="322">
        <v>1.0720000000000001</v>
      </c>
      <c r="E9" s="322">
        <v>0.91600000000000004</v>
      </c>
      <c r="F9" s="322">
        <v>2.3180000000000001</v>
      </c>
      <c r="G9" s="322">
        <v>4.3280000000000003</v>
      </c>
      <c r="H9" s="322">
        <v>5.093</v>
      </c>
      <c r="I9" s="322">
        <v>6.0039999999999996</v>
      </c>
      <c r="J9" s="322">
        <v>13.901999999999999</v>
      </c>
      <c r="K9" s="322">
        <v>17.832000000000001</v>
      </c>
      <c r="L9" s="322">
        <v>22.984999999999999</v>
      </c>
      <c r="M9" s="322">
        <v>26.739000000000001</v>
      </c>
      <c r="N9" s="322">
        <v>35.5</v>
      </c>
    </row>
    <row r="10" spans="1:14" ht="15.75" customHeight="1" x14ac:dyDescent="0.25">
      <c r="A10" s="321">
        <v>112</v>
      </c>
      <c r="B10" s="176" t="s">
        <v>911</v>
      </c>
      <c r="C10" s="322">
        <v>0.42699999999999999</v>
      </c>
      <c r="D10" s="322">
        <v>1.093</v>
      </c>
      <c r="E10" s="322">
        <v>0.93400000000000005</v>
      </c>
      <c r="F10" s="322">
        <v>2.0350000000000001</v>
      </c>
      <c r="G10" s="322">
        <v>3.4630000000000001</v>
      </c>
      <c r="H10" s="322">
        <v>3.7349999999999999</v>
      </c>
      <c r="I10" s="322">
        <v>6.4770000000000003</v>
      </c>
      <c r="J10" s="322">
        <v>7.8780000000000001</v>
      </c>
      <c r="K10" s="322">
        <v>7.8710000000000004</v>
      </c>
      <c r="L10" s="322">
        <v>10.61</v>
      </c>
      <c r="M10" s="322">
        <v>12.27</v>
      </c>
      <c r="N10" s="322">
        <v>17.100000000000001</v>
      </c>
    </row>
    <row r="11" spans="1:14" ht="15.75" customHeight="1" x14ac:dyDescent="0.25">
      <c r="A11" s="321">
        <v>113</v>
      </c>
      <c r="B11" s="176" t="s">
        <v>912</v>
      </c>
      <c r="C11" s="322">
        <v>0.71799999999999997</v>
      </c>
      <c r="D11" s="322">
        <v>0.94299999999999995</v>
      </c>
      <c r="E11" s="322">
        <v>0.80600000000000005</v>
      </c>
      <c r="F11" s="322">
        <v>3.0950000000000002</v>
      </c>
      <c r="G11" s="322">
        <v>5.0839999999999996</v>
      </c>
      <c r="H11" s="322">
        <v>5.9930000000000003</v>
      </c>
      <c r="I11" s="322">
        <v>7.8840000000000003</v>
      </c>
      <c r="J11" s="322">
        <v>10.731</v>
      </c>
      <c r="K11" s="322">
        <v>12.208</v>
      </c>
      <c r="L11" s="322">
        <v>15.175000000000001</v>
      </c>
      <c r="M11" s="322">
        <v>18.664000000000001</v>
      </c>
      <c r="N11" s="322">
        <v>23.6</v>
      </c>
    </row>
    <row r="12" spans="1:14" ht="15.75" customHeight="1" x14ac:dyDescent="0.25">
      <c r="A12" s="321">
        <v>114</v>
      </c>
      <c r="B12" s="176" t="s">
        <v>913</v>
      </c>
      <c r="C12" s="322">
        <v>0.434</v>
      </c>
      <c r="D12" s="322">
        <v>1.0469999999999999</v>
      </c>
      <c r="E12" s="322">
        <v>0.96299999999999997</v>
      </c>
      <c r="F12" s="322">
        <v>1.9379999999999999</v>
      </c>
      <c r="G12" s="322">
        <v>3.7250000000000001</v>
      </c>
      <c r="H12" s="322">
        <v>3.4209999999999998</v>
      </c>
      <c r="I12" s="322">
        <v>4.1139999999999999</v>
      </c>
      <c r="J12" s="322">
        <v>5.9169999999999998</v>
      </c>
      <c r="K12" s="322">
        <v>7.5039999999999996</v>
      </c>
      <c r="L12" s="322">
        <v>10.737</v>
      </c>
      <c r="M12" s="322">
        <v>12.468999999999999</v>
      </c>
      <c r="N12" s="322">
        <v>15.1</v>
      </c>
    </row>
    <row r="13" spans="1:14" ht="15.75" customHeight="1" x14ac:dyDescent="0.25">
      <c r="A13" s="321">
        <v>115</v>
      </c>
      <c r="B13" s="176" t="s">
        <v>914</v>
      </c>
      <c r="C13" s="322">
        <v>0.32600000000000001</v>
      </c>
      <c r="D13" s="322">
        <v>0.86</v>
      </c>
      <c r="E13" s="322">
        <v>0.70899999999999996</v>
      </c>
      <c r="F13" s="322">
        <v>1.67</v>
      </c>
      <c r="G13" s="322">
        <v>5.7560000000000002</v>
      </c>
      <c r="H13" s="322">
        <v>4.3620000000000001</v>
      </c>
      <c r="I13" s="322">
        <v>4.907</v>
      </c>
      <c r="J13" s="322">
        <v>7.2220000000000004</v>
      </c>
      <c r="K13" s="322">
        <v>7.7290000000000001</v>
      </c>
      <c r="L13" s="322">
        <v>10.897</v>
      </c>
      <c r="M13" s="322">
        <v>13.307</v>
      </c>
      <c r="N13" s="322">
        <v>17.399999999999999</v>
      </c>
    </row>
    <row r="14" spans="1:14" ht="15.75" customHeight="1" x14ac:dyDescent="0.25">
      <c r="A14" s="321">
        <v>116</v>
      </c>
      <c r="B14" s="176" t="s">
        <v>915</v>
      </c>
      <c r="C14" s="322">
        <v>0.92400000000000004</v>
      </c>
      <c r="D14" s="322">
        <v>1.3</v>
      </c>
      <c r="E14" s="322">
        <v>1.109</v>
      </c>
      <c r="F14" s="322">
        <v>2.7869999999999999</v>
      </c>
      <c r="G14" s="322">
        <v>5.718</v>
      </c>
      <c r="H14" s="322">
        <v>6.7839999999999998</v>
      </c>
      <c r="I14" s="322">
        <v>6.6749999999999998</v>
      </c>
      <c r="J14" s="322">
        <v>9.3659999999999997</v>
      </c>
      <c r="K14" s="322">
        <v>10.009</v>
      </c>
      <c r="L14" s="322">
        <v>12.218999999999999</v>
      </c>
      <c r="M14" s="322">
        <v>16.201000000000001</v>
      </c>
      <c r="N14" s="322">
        <v>19.899999999999999</v>
      </c>
    </row>
    <row r="15" spans="1:14" ht="15.75" customHeight="1" x14ac:dyDescent="0.25">
      <c r="A15" s="321">
        <v>117</v>
      </c>
      <c r="B15" s="176" t="s">
        <v>916</v>
      </c>
      <c r="C15" s="322">
        <v>0.32200000000000001</v>
      </c>
      <c r="D15" s="322">
        <v>0.71699999999999997</v>
      </c>
      <c r="E15" s="322">
        <v>0.63100000000000001</v>
      </c>
      <c r="F15" s="322">
        <v>1.2490000000000001</v>
      </c>
      <c r="G15" s="322">
        <v>2.798</v>
      </c>
      <c r="H15" s="322">
        <v>2.218</v>
      </c>
      <c r="I15" s="322">
        <v>4.1589999999999998</v>
      </c>
      <c r="J15" s="322">
        <v>5.952</v>
      </c>
      <c r="K15" s="322">
        <v>7.657</v>
      </c>
      <c r="L15" s="322">
        <v>10.037000000000001</v>
      </c>
      <c r="M15" s="322">
        <v>12.811999999999999</v>
      </c>
      <c r="N15" s="322">
        <v>15.8</v>
      </c>
    </row>
    <row r="16" spans="1:14" ht="15.75" customHeight="1" x14ac:dyDescent="0.25">
      <c r="A16" s="298" t="s">
        <v>1037</v>
      </c>
      <c r="B16" s="196" t="s">
        <v>917</v>
      </c>
      <c r="C16" s="320">
        <f>SUM(C17:C26)</f>
        <v>5.27</v>
      </c>
      <c r="D16" s="320">
        <f t="shared" ref="D16:N16" si="1">SUM(D17:D26)</f>
        <v>9.2149999999999999</v>
      </c>
      <c r="E16" s="320">
        <f t="shared" si="1"/>
        <v>7.9569999999999999</v>
      </c>
      <c r="F16" s="320">
        <f>SUM(F17:F26)</f>
        <v>21.603000000000002</v>
      </c>
      <c r="G16" s="320">
        <f t="shared" si="1"/>
        <v>41.292999999999992</v>
      </c>
      <c r="H16" s="320">
        <f t="shared" si="1"/>
        <v>48.680999999999997</v>
      </c>
      <c r="I16" s="320">
        <f t="shared" si="1"/>
        <v>62.476999999999997</v>
      </c>
      <c r="J16" s="320">
        <f t="shared" si="1"/>
        <v>89.066000000000003</v>
      </c>
      <c r="K16" s="320">
        <f t="shared" si="1"/>
        <v>105.77100000000002</v>
      </c>
      <c r="L16" s="320">
        <f t="shared" si="1"/>
        <v>134.815</v>
      </c>
      <c r="M16" s="320">
        <f t="shared" si="1"/>
        <v>165.58499999999998</v>
      </c>
      <c r="N16" s="320">
        <f t="shared" si="1"/>
        <v>219.4</v>
      </c>
    </row>
    <row r="17" spans="1:14" ht="15.75" customHeight="1" x14ac:dyDescent="0.25">
      <c r="A17" s="321">
        <v>118</v>
      </c>
      <c r="B17" s="176" t="s">
        <v>918</v>
      </c>
      <c r="C17" s="322">
        <v>0.72499999999999998</v>
      </c>
      <c r="D17" s="322">
        <v>0.88300000000000001</v>
      </c>
      <c r="E17" s="322">
        <v>0.754</v>
      </c>
      <c r="F17" s="322">
        <v>2.7480000000000002</v>
      </c>
      <c r="G17" s="322">
        <v>5.9480000000000004</v>
      </c>
      <c r="H17" s="322">
        <v>7.6859999999999999</v>
      </c>
      <c r="I17" s="322">
        <v>5.9480000000000004</v>
      </c>
      <c r="J17" s="322">
        <v>10.685</v>
      </c>
      <c r="K17" s="322">
        <v>12.331</v>
      </c>
      <c r="L17" s="322">
        <v>15.343</v>
      </c>
      <c r="M17" s="322">
        <v>19.283000000000001</v>
      </c>
      <c r="N17" s="322">
        <v>24.6</v>
      </c>
    </row>
    <row r="18" spans="1:14" ht="15.75" customHeight="1" x14ac:dyDescent="0.25">
      <c r="A18" s="321">
        <v>119</v>
      </c>
      <c r="B18" s="176" t="s">
        <v>919</v>
      </c>
      <c r="C18" s="322">
        <v>0.76300000000000001</v>
      </c>
      <c r="D18" s="322">
        <v>1.3440000000000001</v>
      </c>
      <c r="E18" s="322">
        <v>1.2310000000000001</v>
      </c>
      <c r="F18" s="322">
        <v>2.8119999999999998</v>
      </c>
      <c r="G18" s="322">
        <v>5.1459999999999999</v>
      </c>
      <c r="H18" s="322">
        <v>7.51</v>
      </c>
      <c r="I18" s="322">
        <v>6.4569999999999999</v>
      </c>
      <c r="J18" s="322">
        <v>8.2439999999999998</v>
      </c>
      <c r="K18" s="322">
        <v>9.39</v>
      </c>
      <c r="L18" s="322">
        <v>11.573</v>
      </c>
      <c r="M18" s="322">
        <v>15.013</v>
      </c>
      <c r="N18" s="322">
        <v>19</v>
      </c>
    </row>
    <row r="19" spans="1:14" ht="15.75" customHeight="1" x14ac:dyDescent="0.25">
      <c r="A19" s="321">
        <v>120</v>
      </c>
      <c r="B19" s="176" t="s">
        <v>920</v>
      </c>
      <c r="C19" s="322">
        <v>0.42699999999999999</v>
      </c>
      <c r="D19" s="322">
        <v>0.86499999999999999</v>
      </c>
      <c r="E19" s="322">
        <v>0.74</v>
      </c>
      <c r="F19" s="322">
        <v>2.0830000000000002</v>
      </c>
      <c r="G19" s="322">
        <v>3.8439999999999999</v>
      </c>
      <c r="H19" s="322">
        <v>3.9929999999999999</v>
      </c>
      <c r="I19" s="322">
        <v>4.4710000000000001</v>
      </c>
      <c r="J19" s="322">
        <v>6.6459999999999999</v>
      </c>
      <c r="K19" s="322">
        <v>8.0269999999999992</v>
      </c>
      <c r="L19" s="322">
        <v>9.6319999999999997</v>
      </c>
      <c r="M19" s="322">
        <v>12.512</v>
      </c>
      <c r="N19" s="322">
        <v>16.600000000000001</v>
      </c>
    </row>
    <row r="20" spans="1:14" ht="15.75" customHeight="1" x14ac:dyDescent="0.25">
      <c r="A20" s="321">
        <v>121</v>
      </c>
      <c r="B20" s="176" t="s">
        <v>921</v>
      </c>
      <c r="C20" s="322">
        <v>0.42699999999999999</v>
      </c>
      <c r="D20" s="322">
        <v>0.76800000000000002</v>
      </c>
      <c r="E20" s="322">
        <v>0.65600000000000003</v>
      </c>
      <c r="F20" s="322">
        <v>1.988</v>
      </c>
      <c r="G20" s="322">
        <v>2.899</v>
      </c>
      <c r="H20" s="322">
        <v>2.7959999999999998</v>
      </c>
      <c r="I20" s="322">
        <v>5.0540000000000003</v>
      </c>
      <c r="J20" s="322">
        <v>7.0359999999999996</v>
      </c>
      <c r="K20" s="322">
        <v>8.5109999999999992</v>
      </c>
      <c r="L20" s="322">
        <v>10.901</v>
      </c>
      <c r="M20" s="322">
        <v>12.532999999999999</v>
      </c>
      <c r="N20" s="322">
        <v>18.600000000000001</v>
      </c>
    </row>
    <row r="21" spans="1:14" ht="15.75" customHeight="1" x14ac:dyDescent="0.25">
      <c r="A21" s="321">
        <v>122</v>
      </c>
      <c r="B21" s="176" t="s">
        <v>922</v>
      </c>
      <c r="C21" s="322">
        <v>0.249</v>
      </c>
      <c r="D21" s="322">
        <v>0.55700000000000005</v>
      </c>
      <c r="E21" s="322">
        <v>0.47599999999999998</v>
      </c>
      <c r="F21" s="322">
        <v>1.1539999999999999</v>
      </c>
      <c r="G21" s="322">
        <v>2.984</v>
      </c>
      <c r="H21" s="322">
        <v>3.2090000000000001</v>
      </c>
      <c r="I21" s="322">
        <v>4.1849999999999996</v>
      </c>
      <c r="J21" s="322">
        <v>5.9779999999999998</v>
      </c>
      <c r="K21" s="322">
        <v>7.3869999999999996</v>
      </c>
      <c r="L21" s="322">
        <v>10.856999999999999</v>
      </c>
      <c r="M21" s="322">
        <v>12.589</v>
      </c>
      <c r="N21" s="322">
        <v>16.2</v>
      </c>
    </row>
    <row r="22" spans="1:14" ht="15.75" customHeight="1" x14ac:dyDescent="0.25">
      <c r="A22" s="321">
        <v>123</v>
      </c>
      <c r="B22" s="176" t="s">
        <v>923</v>
      </c>
      <c r="C22" s="322">
        <v>0.54500000000000004</v>
      </c>
      <c r="D22" s="322">
        <v>0.84399999999999997</v>
      </c>
      <c r="E22" s="322">
        <v>0.72099999999999997</v>
      </c>
      <c r="F22" s="322">
        <v>2.718</v>
      </c>
      <c r="G22" s="322">
        <v>5.8220000000000001</v>
      </c>
      <c r="H22" s="322">
        <v>6.7750000000000004</v>
      </c>
      <c r="I22" s="322">
        <v>10.156000000000001</v>
      </c>
      <c r="J22" s="322">
        <v>12.037000000000001</v>
      </c>
      <c r="K22" s="322">
        <v>14.243</v>
      </c>
      <c r="L22" s="322">
        <v>16.411000000000001</v>
      </c>
      <c r="M22" s="322">
        <v>20.331</v>
      </c>
      <c r="N22" s="322">
        <v>25.2</v>
      </c>
    </row>
    <row r="23" spans="1:14" ht="15.75" customHeight="1" x14ac:dyDescent="0.25">
      <c r="A23" s="321">
        <v>124</v>
      </c>
      <c r="B23" s="176" t="s">
        <v>924</v>
      </c>
      <c r="C23" s="322">
        <v>0.42699999999999999</v>
      </c>
      <c r="D23" s="322">
        <v>0.59299999999999997</v>
      </c>
      <c r="E23" s="322">
        <v>0.50700000000000001</v>
      </c>
      <c r="F23" s="322">
        <v>1.4830000000000001</v>
      </c>
      <c r="G23" s="322">
        <v>3.2149999999999999</v>
      </c>
      <c r="H23" s="322">
        <v>3.8580000000000001</v>
      </c>
      <c r="I23" s="322">
        <v>3.907</v>
      </c>
      <c r="J23" s="322">
        <v>6.5789999999999997</v>
      </c>
      <c r="K23" s="322">
        <v>8.2249999999999996</v>
      </c>
      <c r="L23" s="322">
        <v>10.875</v>
      </c>
      <c r="M23" s="322">
        <v>13.632999999999999</v>
      </c>
      <c r="N23" s="322">
        <v>17.899999999999999</v>
      </c>
    </row>
    <row r="24" spans="1:14" ht="15.75" customHeight="1" x14ac:dyDescent="0.25">
      <c r="A24" s="321">
        <v>125</v>
      </c>
      <c r="B24" s="176" t="s">
        <v>917</v>
      </c>
      <c r="C24" s="322">
        <v>0.85299999999999998</v>
      </c>
      <c r="D24" s="322">
        <v>1.2070000000000001</v>
      </c>
      <c r="E24" s="322">
        <v>1.0309999999999999</v>
      </c>
      <c r="F24" s="322">
        <v>2.3730000000000002</v>
      </c>
      <c r="G24" s="322">
        <v>4.7480000000000002</v>
      </c>
      <c r="H24" s="322">
        <v>5.0469999999999997</v>
      </c>
      <c r="I24" s="322">
        <v>5.86</v>
      </c>
      <c r="J24" s="322">
        <v>11.673999999999999</v>
      </c>
      <c r="K24" s="322">
        <v>17.280999999999999</v>
      </c>
      <c r="L24" s="322">
        <v>22.722999999999999</v>
      </c>
      <c r="M24" s="322">
        <v>26.783999999999999</v>
      </c>
      <c r="N24" s="322">
        <v>34.6</v>
      </c>
    </row>
    <row r="25" spans="1:14" ht="15.75" customHeight="1" x14ac:dyDescent="0.25">
      <c r="A25" s="321">
        <v>126</v>
      </c>
      <c r="B25" s="176" t="s">
        <v>925</v>
      </c>
      <c r="C25" s="322">
        <v>0.42699999999999999</v>
      </c>
      <c r="D25" s="322">
        <v>1.093</v>
      </c>
      <c r="E25" s="322">
        <v>0.93400000000000005</v>
      </c>
      <c r="F25" s="322">
        <v>2.234</v>
      </c>
      <c r="G25" s="322">
        <v>3.0409999999999999</v>
      </c>
      <c r="H25" s="322">
        <v>3.5489999999999999</v>
      </c>
      <c r="I25" s="322">
        <v>9.2230000000000008</v>
      </c>
      <c r="J25" s="322">
        <v>11.124000000000001</v>
      </c>
      <c r="K25" s="322">
        <v>10.861000000000001</v>
      </c>
      <c r="L25" s="322">
        <v>13.797000000000001</v>
      </c>
      <c r="M25" s="322">
        <v>17.492999999999999</v>
      </c>
      <c r="N25" s="322">
        <v>24.2</v>
      </c>
    </row>
    <row r="26" spans="1:14" ht="15.75" customHeight="1" x14ac:dyDescent="0.25">
      <c r="A26" s="321">
        <v>127</v>
      </c>
      <c r="B26" s="176" t="s">
        <v>926</v>
      </c>
      <c r="C26" s="322">
        <v>0.42699999999999999</v>
      </c>
      <c r="D26" s="322">
        <v>1.0609999999999999</v>
      </c>
      <c r="E26" s="322">
        <v>0.90700000000000003</v>
      </c>
      <c r="F26" s="322">
        <v>2.0099999999999998</v>
      </c>
      <c r="G26" s="322">
        <v>3.6459999999999999</v>
      </c>
      <c r="H26" s="322">
        <v>4.258</v>
      </c>
      <c r="I26" s="322">
        <v>7.2160000000000002</v>
      </c>
      <c r="J26" s="322">
        <v>9.0630000000000006</v>
      </c>
      <c r="K26" s="322">
        <v>9.5150000000000006</v>
      </c>
      <c r="L26" s="322">
        <v>12.702999999999999</v>
      </c>
      <c r="M26" s="322">
        <v>15.414</v>
      </c>
      <c r="N26" s="322">
        <v>22.5</v>
      </c>
    </row>
    <row r="27" spans="1:14" ht="15.75" customHeight="1" x14ac:dyDescent="0.25">
      <c r="A27" s="298" t="s">
        <v>1038</v>
      </c>
      <c r="B27" s="196" t="s">
        <v>927</v>
      </c>
      <c r="C27" s="320">
        <f>SUM(C28:C33)</f>
        <v>3.6100000000000003</v>
      </c>
      <c r="D27" s="320">
        <f t="shared" ref="D27:N27" si="2">SUM(D28:D33)</f>
        <v>5.7479999999999993</v>
      </c>
      <c r="E27" s="320">
        <f t="shared" si="2"/>
        <v>7.7169999999999996</v>
      </c>
      <c r="F27" s="320">
        <f>SUM(F28:F33)</f>
        <v>13.901000000000002</v>
      </c>
      <c r="G27" s="320">
        <f t="shared" si="2"/>
        <v>25.274000000000001</v>
      </c>
      <c r="H27" s="320">
        <f t="shared" si="2"/>
        <v>30.957999999999998</v>
      </c>
      <c r="I27" s="320">
        <f t="shared" si="2"/>
        <v>33.716000000000001</v>
      </c>
      <c r="J27" s="320">
        <f t="shared" si="2"/>
        <v>50.835999999999991</v>
      </c>
      <c r="K27" s="320">
        <f t="shared" si="2"/>
        <v>60.941000000000003</v>
      </c>
      <c r="L27" s="320">
        <f t="shared" si="2"/>
        <v>75.687999999999988</v>
      </c>
      <c r="M27" s="320">
        <f t="shared" si="2"/>
        <v>91.643999999999991</v>
      </c>
      <c r="N27" s="320">
        <f t="shared" si="2"/>
        <v>124.6</v>
      </c>
    </row>
    <row r="28" spans="1:14" ht="15.75" customHeight="1" x14ac:dyDescent="0.25">
      <c r="A28" s="321">
        <v>128</v>
      </c>
      <c r="B28" s="176" t="s">
        <v>928</v>
      </c>
      <c r="C28" s="322">
        <v>0.215</v>
      </c>
      <c r="D28" s="322">
        <v>0.76600000000000001</v>
      </c>
      <c r="E28" s="322">
        <v>0.90800000000000003</v>
      </c>
      <c r="F28" s="322">
        <v>1.47</v>
      </c>
      <c r="G28" s="322">
        <v>2.9169999999999998</v>
      </c>
      <c r="H28" s="322">
        <v>3.5110000000000001</v>
      </c>
      <c r="I28" s="322">
        <v>4.3079999999999998</v>
      </c>
      <c r="J28" s="322">
        <v>7.032</v>
      </c>
      <c r="K28" s="322">
        <v>8.3170000000000002</v>
      </c>
      <c r="L28" s="322">
        <v>10.734999999999999</v>
      </c>
      <c r="M28" s="322">
        <v>13.506</v>
      </c>
      <c r="N28" s="322">
        <v>16.399999999999999</v>
      </c>
    </row>
    <row r="29" spans="1:14" ht="15.75" customHeight="1" x14ac:dyDescent="0.25">
      <c r="A29" s="321">
        <v>129</v>
      </c>
      <c r="B29" s="176" t="s">
        <v>929</v>
      </c>
      <c r="C29" s="322">
        <v>0.51900000000000002</v>
      </c>
      <c r="D29" s="322">
        <v>0.79400000000000004</v>
      </c>
      <c r="E29" s="322">
        <v>1.4590000000000001</v>
      </c>
      <c r="F29" s="322">
        <v>2.4390000000000001</v>
      </c>
      <c r="G29" s="322">
        <v>5.5880000000000001</v>
      </c>
      <c r="H29" s="322">
        <v>5.4669999999999996</v>
      </c>
      <c r="I29" s="322">
        <v>4.8899999999999997</v>
      </c>
      <c r="J29" s="322">
        <v>6.1829999999999998</v>
      </c>
      <c r="K29" s="322">
        <v>7.3019999999999996</v>
      </c>
      <c r="L29" s="322">
        <v>9.4559999999999995</v>
      </c>
      <c r="M29" s="322">
        <v>11.157</v>
      </c>
      <c r="N29" s="322">
        <v>15.7</v>
      </c>
    </row>
    <row r="30" spans="1:14" ht="15.75" customHeight="1" x14ac:dyDescent="0.25">
      <c r="A30" s="321">
        <v>130</v>
      </c>
      <c r="B30" s="176" t="s">
        <v>930</v>
      </c>
      <c r="C30" s="322">
        <v>1.069</v>
      </c>
      <c r="D30" s="322">
        <v>1.43</v>
      </c>
      <c r="E30" s="322">
        <v>1.679</v>
      </c>
      <c r="F30" s="322">
        <v>2.9289999999999998</v>
      </c>
      <c r="G30" s="322">
        <v>5.6760000000000002</v>
      </c>
      <c r="H30" s="322">
        <v>6.9420000000000002</v>
      </c>
      <c r="I30" s="322">
        <v>5.5519999999999996</v>
      </c>
      <c r="J30" s="322">
        <v>8.1850000000000005</v>
      </c>
      <c r="K30" s="322">
        <v>9.8719999999999999</v>
      </c>
      <c r="L30" s="322">
        <v>11.750999999999999</v>
      </c>
      <c r="M30" s="322">
        <v>14.901999999999999</v>
      </c>
      <c r="N30" s="322">
        <v>20.3</v>
      </c>
    </row>
    <row r="31" spans="1:14" ht="15.75" customHeight="1" x14ac:dyDescent="0.25">
      <c r="A31" s="321">
        <v>131</v>
      </c>
      <c r="B31" s="176" t="s">
        <v>931</v>
      </c>
      <c r="C31" s="322">
        <v>1.264</v>
      </c>
      <c r="D31" s="322">
        <v>1.5660000000000001</v>
      </c>
      <c r="E31" s="322">
        <v>2.3260000000000001</v>
      </c>
      <c r="F31" s="322">
        <v>3.88</v>
      </c>
      <c r="G31" s="322">
        <v>6.915</v>
      </c>
      <c r="H31" s="322">
        <v>8.7129999999999992</v>
      </c>
      <c r="I31" s="322">
        <v>10.084</v>
      </c>
      <c r="J31" s="322">
        <v>15.284000000000001</v>
      </c>
      <c r="K31" s="322">
        <v>17.030999999999999</v>
      </c>
      <c r="L31" s="322">
        <v>21.87</v>
      </c>
      <c r="M31" s="322">
        <v>26.181999999999999</v>
      </c>
      <c r="N31" s="322">
        <v>37</v>
      </c>
    </row>
    <row r="32" spans="1:14" ht="15.75" customHeight="1" x14ac:dyDescent="0.25">
      <c r="A32" s="321">
        <v>132</v>
      </c>
      <c r="B32" s="176" t="s">
        <v>932</v>
      </c>
      <c r="C32" s="322">
        <v>0.222</v>
      </c>
      <c r="D32" s="322">
        <v>0.746</v>
      </c>
      <c r="E32" s="322">
        <v>0.88800000000000001</v>
      </c>
      <c r="F32" s="322">
        <v>2.1230000000000002</v>
      </c>
      <c r="G32" s="322">
        <v>2.8029999999999999</v>
      </c>
      <c r="H32" s="322">
        <v>4.625</v>
      </c>
      <c r="I32" s="322">
        <v>6.5380000000000003</v>
      </c>
      <c r="J32" s="322">
        <v>7.782</v>
      </c>
      <c r="K32" s="322">
        <v>9.3889999999999993</v>
      </c>
      <c r="L32" s="322">
        <v>11.249000000000001</v>
      </c>
      <c r="M32" s="322">
        <v>13.632999999999999</v>
      </c>
      <c r="N32" s="322">
        <v>18.8</v>
      </c>
    </row>
    <row r="33" spans="1:21" ht="15.75" customHeight="1" x14ac:dyDescent="0.25">
      <c r="A33" s="321">
        <v>133</v>
      </c>
      <c r="B33" s="176" t="s">
        <v>933</v>
      </c>
      <c r="C33" s="322">
        <v>0.32100000000000001</v>
      </c>
      <c r="D33" s="322">
        <v>0.44600000000000001</v>
      </c>
      <c r="E33" s="322">
        <v>0.45700000000000002</v>
      </c>
      <c r="F33" s="322">
        <v>1.06</v>
      </c>
      <c r="G33" s="322">
        <v>1.375</v>
      </c>
      <c r="H33" s="322">
        <v>1.7</v>
      </c>
      <c r="I33" s="322">
        <v>2.3439999999999999</v>
      </c>
      <c r="J33" s="322">
        <v>6.37</v>
      </c>
      <c r="K33" s="322">
        <v>9.0299999999999994</v>
      </c>
      <c r="L33" s="322">
        <v>10.627000000000001</v>
      </c>
      <c r="M33" s="322">
        <v>12.263999999999999</v>
      </c>
      <c r="N33" s="322">
        <v>16.399999999999999</v>
      </c>
    </row>
    <row r="34" spans="1:21" ht="15.75" customHeight="1" x14ac:dyDescent="0.25">
      <c r="A34" s="298" t="s">
        <v>1039</v>
      </c>
      <c r="B34" s="196" t="s">
        <v>934</v>
      </c>
      <c r="C34" s="320">
        <f>SUM(C35:C42)</f>
        <v>3.6609999999999996</v>
      </c>
      <c r="D34" s="320">
        <f t="shared" ref="D34:N34" si="3">SUM(D35:D42)</f>
        <v>5.9969999999999999</v>
      </c>
      <c r="E34" s="320">
        <f t="shared" si="3"/>
        <v>5.157</v>
      </c>
      <c r="F34" s="320">
        <f>SUM(F35:F42)</f>
        <v>28.933</v>
      </c>
      <c r="G34" s="320">
        <f t="shared" si="3"/>
        <v>60.616</v>
      </c>
      <c r="H34" s="320">
        <f t="shared" si="3"/>
        <v>70.171999999999997</v>
      </c>
      <c r="I34" s="320">
        <f t="shared" si="3"/>
        <v>127.63</v>
      </c>
      <c r="J34" s="320">
        <f t="shared" si="3"/>
        <v>145.30699999999999</v>
      </c>
      <c r="K34" s="320">
        <f t="shared" si="3"/>
        <v>148.14699999999999</v>
      </c>
      <c r="L34" s="320">
        <f t="shared" si="3"/>
        <v>172.47399999999999</v>
      </c>
      <c r="M34" s="320">
        <f t="shared" si="3"/>
        <v>195.23900000000003</v>
      </c>
      <c r="N34" s="320">
        <f t="shared" si="3"/>
        <v>240.7</v>
      </c>
    </row>
    <row r="35" spans="1:21" ht="15.75" customHeight="1" x14ac:dyDescent="0.25">
      <c r="A35" s="321">
        <v>134</v>
      </c>
      <c r="B35" s="176" t="s">
        <v>935</v>
      </c>
      <c r="C35" s="322">
        <v>0.95</v>
      </c>
      <c r="D35" s="322">
        <v>1.577</v>
      </c>
      <c r="E35" s="322">
        <v>1.3480000000000001</v>
      </c>
      <c r="F35" s="322">
        <v>5.5890000000000004</v>
      </c>
      <c r="G35" s="322">
        <v>11.035</v>
      </c>
      <c r="H35" s="322">
        <v>13.393000000000001</v>
      </c>
      <c r="I35" s="322">
        <v>24.46</v>
      </c>
      <c r="J35" s="322">
        <v>25.259</v>
      </c>
      <c r="K35" s="322">
        <v>23.736000000000001</v>
      </c>
      <c r="L35" s="322">
        <v>26.808</v>
      </c>
      <c r="M35" s="322">
        <v>30.456</v>
      </c>
      <c r="N35" s="322">
        <v>36.6</v>
      </c>
    </row>
    <row r="36" spans="1:21" ht="15.75" customHeight="1" x14ac:dyDescent="0.25">
      <c r="A36" s="321">
        <v>135</v>
      </c>
      <c r="B36" s="176" t="s">
        <v>936</v>
      </c>
      <c r="C36" s="322">
        <v>0.63300000000000001</v>
      </c>
      <c r="D36" s="322">
        <v>0.77100000000000002</v>
      </c>
      <c r="E36" s="322">
        <v>0.65800000000000003</v>
      </c>
      <c r="F36" s="322">
        <v>2.996</v>
      </c>
      <c r="G36" s="322">
        <v>5.6689999999999996</v>
      </c>
      <c r="H36" s="322">
        <v>6.5129999999999999</v>
      </c>
      <c r="I36" s="322">
        <v>12.679</v>
      </c>
      <c r="J36" s="322">
        <v>17.451000000000001</v>
      </c>
      <c r="K36" s="322">
        <v>20.68</v>
      </c>
      <c r="L36" s="322">
        <v>24.89</v>
      </c>
      <c r="M36" s="322">
        <v>30.623000000000001</v>
      </c>
      <c r="N36" s="322">
        <v>41.3</v>
      </c>
    </row>
    <row r="37" spans="1:21" ht="15.75" customHeight="1" x14ac:dyDescent="0.25">
      <c r="A37" s="321">
        <v>136</v>
      </c>
      <c r="B37" s="176" t="s">
        <v>937</v>
      </c>
      <c r="C37" s="322">
        <v>0.27200000000000002</v>
      </c>
      <c r="D37" s="322">
        <v>0.55100000000000005</v>
      </c>
      <c r="E37" s="322">
        <v>0.47</v>
      </c>
      <c r="F37" s="322">
        <v>2.4159999999999999</v>
      </c>
      <c r="G37" s="322">
        <v>5.4569999999999999</v>
      </c>
      <c r="H37" s="322">
        <v>6.508</v>
      </c>
      <c r="I37" s="322">
        <v>11.144</v>
      </c>
      <c r="J37" s="322">
        <v>13.098000000000001</v>
      </c>
      <c r="K37" s="322">
        <v>15.439</v>
      </c>
      <c r="L37" s="322">
        <v>18.454000000000001</v>
      </c>
      <c r="M37" s="322">
        <v>19.202000000000002</v>
      </c>
      <c r="N37" s="322">
        <v>25.5</v>
      </c>
    </row>
    <row r="38" spans="1:21" ht="15.75" customHeight="1" x14ac:dyDescent="0.25">
      <c r="A38" s="321">
        <v>137</v>
      </c>
      <c r="B38" s="176" t="s">
        <v>938</v>
      </c>
      <c r="C38" s="322">
        <v>0.27600000000000002</v>
      </c>
      <c r="D38" s="322">
        <v>0.57999999999999996</v>
      </c>
      <c r="E38" s="322">
        <v>0.496</v>
      </c>
      <c r="F38" s="322">
        <v>2.6440000000000001</v>
      </c>
      <c r="G38" s="322">
        <v>5.4379999999999997</v>
      </c>
      <c r="H38" s="322">
        <v>6.1040000000000001</v>
      </c>
      <c r="I38" s="322">
        <v>9.0060000000000002</v>
      </c>
      <c r="J38" s="322">
        <v>13.42</v>
      </c>
      <c r="K38" s="322">
        <v>16.344999999999999</v>
      </c>
      <c r="L38" s="322">
        <v>19.521000000000001</v>
      </c>
      <c r="M38" s="322">
        <v>21.829000000000001</v>
      </c>
      <c r="N38" s="322">
        <v>27.6</v>
      </c>
    </row>
    <row r="39" spans="1:21" ht="15.75" customHeight="1" x14ac:dyDescent="0.25">
      <c r="A39" s="321">
        <v>138</v>
      </c>
      <c r="B39" s="176" t="s">
        <v>939</v>
      </c>
      <c r="C39" s="322">
        <v>0.34399999999999997</v>
      </c>
      <c r="D39" s="322">
        <v>0.50700000000000001</v>
      </c>
      <c r="E39" s="322">
        <v>0.433</v>
      </c>
      <c r="F39" s="322">
        <v>5.2279999999999998</v>
      </c>
      <c r="G39" s="322">
        <v>10.760999999999999</v>
      </c>
      <c r="H39" s="322">
        <v>12.532</v>
      </c>
      <c r="I39" s="322">
        <v>21.925999999999998</v>
      </c>
      <c r="J39" s="322">
        <v>22.905999999999999</v>
      </c>
      <c r="K39" s="322">
        <v>21.619</v>
      </c>
      <c r="L39" s="322">
        <v>24.96</v>
      </c>
      <c r="M39" s="322">
        <v>27.774999999999999</v>
      </c>
      <c r="N39" s="322">
        <v>31.8</v>
      </c>
    </row>
    <row r="40" spans="1:21" ht="15.75" customHeight="1" x14ac:dyDescent="0.25">
      <c r="A40" s="321">
        <v>139</v>
      </c>
      <c r="B40" s="176" t="s">
        <v>940</v>
      </c>
      <c r="C40" s="322">
        <v>0.95</v>
      </c>
      <c r="D40" s="322">
        <v>1.4610000000000001</v>
      </c>
      <c r="E40" s="322">
        <v>1.2490000000000001</v>
      </c>
      <c r="F40" s="322">
        <v>8.6240000000000006</v>
      </c>
      <c r="G40" s="322">
        <v>12.401</v>
      </c>
      <c r="H40" s="322">
        <v>14.406000000000001</v>
      </c>
      <c r="I40" s="322">
        <v>22.751999999999999</v>
      </c>
      <c r="J40" s="322">
        <v>23.867999999999999</v>
      </c>
      <c r="K40" s="322">
        <v>22.033000000000001</v>
      </c>
      <c r="L40" s="322">
        <v>24.811</v>
      </c>
      <c r="M40" s="322">
        <v>27.966999999999999</v>
      </c>
      <c r="N40" s="322">
        <v>31.6</v>
      </c>
      <c r="O40" s="171"/>
      <c r="P40" s="171"/>
      <c r="Q40" s="171"/>
      <c r="R40" s="171"/>
      <c r="S40" s="171"/>
      <c r="T40" s="171"/>
      <c r="U40" s="171"/>
    </row>
    <row r="41" spans="1:21" ht="15.75" customHeight="1" x14ac:dyDescent="0.25">
      <c r="A41" s="321">
        <v>140</v>
      </c>
      <c r="B41" s="176" t="s">
        <v>1161</v>
      </c>
      <c r="C41" s="329"/>
      <c r="D41" s="329"/>
      <c r="E41" s="329"/>
      <c r="F41" s="329"/>
      <c r="G41" s="322">
        <v>3.036</v>
      </c>
      <c r="H41" s="322">
        <v>3.5990000000000002</v>
      </c>
      <c r="I41" s="322">
        <v>14.978999999999999</v>
      </c>
      <c r="J41" s="322">
        <v>16.777000000000001</v>
      </c>
      <c r="K41" s="322">
        <v>16.242000000000001</v>
      </c>
      <c r="L41" s="322">
        <v>19.14</v>
      </c>
      <c r="M41" s="322">
        <v>21.518000000000001</v>
      </c>
      <c r="N41" s="322">
        <v>25.6</v>
      </c>
      <c r="O41" s="171"/>
      <c r="P41" s="171"/>
      <c r="Q41" s="171"/>
      <c r="R41" s="171"/>
      <c r="S41" s="171"/>
      <c r="T41" s="171"/>
      <c r="U41" s="171"/>
    </row>
    <row r="42" spans="1:21" ht="15.75" customHeight="1" x14ac:dyDescent="0.25">
      <c r="A42" s="321">
        <v>141</v>
      </c>
      <c r="B42" s="176" t="s">
        <v>942</v>
      </c>
      <c r="C42" s="322">
        <v>0.23599999999999999</v>
      </c>
      <c r="D42" s="322">
        <v>0.55000000000000004</v>
      </c>
      <c r="E42" s="322">
        <v>0.503</v>
      </c>
      <c r="F42" s="322">
        <v>1.4359999999999999</v>
      </c>
      <c r="G42" s="322">
        <v>6.819</v>
      </c>
      <c r="H42" s="322">
        <v>7.117</v>
      </c>
      <c r="I42" s="322">
        <v>10.683999999999999</v>
      </c>
      <c r="J42" s="322">
        <v>12.528</v>
      </c>
      <c r="K42" s="322">
        <v>12.053000000000001</v>
      </c>
      <c r="L42" s="322">
        <v>13.89</v>
      </c>
      <c r="M42" s="322">
        <v>15.869</v>
      </c>
      <c r="N42" s="322">
        <v>20.7</v>
      </c>
      <c r="O42" s="171"/>
      <c r="P42" s="171"/>
      <c r="Q42" s="171"/>
      <c r="R42" s="171"/>
      <c r="S42" s="171"/>
      <c r="T42" s="171"/>
      <c r="U42" s="171"/>
    </row>
    <row r="43" spans="1:21" ht="15.75" customHeight="1" x14ac:dyDescent="0.25">
      <c r="A43" s="298" t="s">
        <v>1040</v>
      </c>
      <c r="B43" s="196" t="s">
        <v>943</v>
      </c>
      <c r="C43" s="320">
        <f>SUM(C44:C55)</f>
        <v>6.1950000000000003</v>
      </c>
      <c r="D43" s="320">
        <f t="shared" ref="D43:N43" si="4">SUM(D44:D55)</f>
        <v>12.009</v>
      </c>
      <c r="E43" s="320">
        <f t="shared" si="4"/>
        <v>11.672000000000001</v>
      </c>
      <c r="F43" s="320">
        <f>SUM(F44:F55)</f>
        <v>34.843999999999994</v>
      </c>
      <c r="G43" s="320">
        <f t="shared" si="4"/>
        <v>72.795000000000002</v>
      </c>
      <c r="H43" s="320">
        <f t="shared" si="4"/>
        <v>92.333000000000013</v>
      </c>
      <c r="I43" s="320">
        <f t="shared" si="4"/>
        <v>127.105</v>
      </c>
      <c r="J43" s="320">
        <f t="shared" si="4"/>
        <v>148.48799999999997</v>
      </c>
      <c r="K43" s="320">
        <f t="shared" si="4"/>
        <v>172.429</v>
      </c>
      <c r="L43" s="320">
        <f t="shared" si="4"/>
        <v>207.50399999999999</v>
      </c>
      <c r="M43" s="320">
        <f t="shared" si="4"/>
        <v>238.46800000000002</v>
      </c>
      <c r="N43" s="320">
        <f t="shared" si="4"/>
        <v>295.10000000000002</v>
      </c>
      <c r="O43" s="171"/>
      <c r="P43" s="171"/>
      <c r="Q43" s="171"/>
      <c r="R43" s="171"/>
      <c r="S43" s="171"/>
      <c r="T43" s="171"/>
      <c r="U43" s="171"/>
    </row>
    <row r="44" spans="1:21" ht="15.75" customHeight="1" x14ac:dyDescent="0.25">
      <c r="A44" s="321">
        <v>142</v>
      </c>
      <c r="B44" s="176" t="s">
        <v>944</v>
      </c>
      <c r="C44" s="322">
        <v>0.34399999999999997</v>
      </c>
      <c r="D44" s="322">
        <v>0.61299999999999999</v>
      </c>
      <c r="E44" s="322">
        <v>0.52300000000000002</v>
      </c>
      <c r="F44" s="322">
        <v>5.6109999999999998</v>
      </c>
      <c r="G44" s="322">
        <v>11.01</v>
      </c>
      <c r="H44" s="322">
        <v>13.851000000000001</v>
      </c>
      <c r="I44" s="322">
        <v>10.792999999999999</v>
      </c>
      <c r="J44" s="322">
        <v>12.04</v>
      </c>
      <c r="K44" s="322">
        <v>13.664</v>
      </c>
      <c r="L44" s="322">
        <v>16.39</v>
      </c>
      <c r="M44" s="322">
        <v>18.428000000000001</v>
      </c>
      <c r="N44" s="322">
        <v>22.9</v>
      </c>
      <c r="O44" s="171"/>
      <c r="P44" s="171"/>
      <c r="Q44" s="171"/>
      <c r="R44" s="171"/>
      <c r="S44" s="171"/>
      <c r="T44" s="171"/>
      <c r="U44" s="171"/>
    </row>
    <row r="45" spans="1:21" ht="15.75" customHeight="1" x14ac:dyDescent="0.25">
      <c r="A45" s="321">
        <v>143</v>
      </c>
      <c r="B45" s="176" t="s">
        <v>945</v>
      </c>
      <c r="C45" s="322">
        <v>0.27900000000000003</v>
      </c>
      <c r="D45" s="322">
        <v>0.84399999999999997</v>
      </c>
      <c r="E45" s="322">
        <v>0.72099999999999997</v>
      </c>
      <c r="F45" s="322">
        <v>2.5830000000000002</v>
      </c>
      <c r="G45" s="322">
        <v>9.3539999999999992</v>
      </c>
      <c r="H45" s="322">
        <v>12.555999999999999</v>
      </c>
      <c r="I45" s="322">
        <v>11.734</v>
      </c>
      <c r="J45" s="322">
        <v>13.224</v>
      </c>
      <c r="K45" s="322">
        <v>15.304</v>
      </c>
      <c r="L45" s="322">
        <v>17.399999999999999</v>
      </c>
      <c r="M45" s="322">
        <v>19.585999999999999</v>
      </c>
      <c r="N45" s="322">
        <v>24.4</v>
      </c>
      <c r="O45" s="171"/>
      <c r="P45" s="171"/>
      <c r="Q45" s="171"/>
      <c r="R45" s="171"/>
      <c r="S45" s="171"/>
      <c r="T45" s="171"/>
      <c r="U45" s="171"/>
    </row>
    <row r="46" spans="1:21" ht="15.75" customHeight="1" x14ac:dyDescent="0.25">
      <c r="A46" s="321">
        <v>144</v>
      </c>
      <c r="B46" s="176" t="s">
        <v>946</v>
      </c>
      <c r="C46" s="322">
        <v>0.22700000000000001</v>
      </c>
      <c r="D46" s="322">
        <v>0.55500000000000005</v>
      </c>
      <c r="E46" s="322">
        <v>0.47099999999999997</v>
      </c>
      <c r="F46" s="322">
        <v>1.448</v>
      </c>
      <c r="G46" s="322">
        <v>2.8330000000000002</v>
      </c>
      <c r="H46" s="322">
        <v>5.3280000000000003</v>
      </c>
      <c r="I46" s="322">
        <v>8.8510000000000009</v>
      </c>
      <c r="J46" s="322">
        <v>10.877000000000001</v>
      </c>
      <c r="K46" s="322">
        <v>13.343</v>
      </c>
      <c r="L46" s="322">
        <v>15.345000000000001</v>
      </c>
      <c r="M46" s="322">
        <v>17.536999999999999</v>
      </c>
      <c r="N46" s="322">
        <v>21.4</v>
      </c>
      <c r="O46" s="171"/>
      <c r="P46" s="171"/>
      <c r="Q46" s="171"/>
      <c r="R46" s="171"/>
      <c r="S46" s="171"/>
      <c r="T46" s="171"/>
      <c r="U46" s="171"/>
    </row>
    <row r="47" spans="1:21" ht="15.75" customHeight="1" x14ac:dyDescent="0.25">
      <c r="A47" s="321">
        <v>145</v>
      </c>
      <c r="B47" s="176" t="s">
        <v>947</v>
      </c>
      <c r="C47" s="322">
        <v>0.24</v>
      </c>
      <c r="D47" s="322">
        <v>0.54700000000000004</v>
      </c>
      <c r="E47" s="322">
        <v>0.46800000000000003</v>
      </c>
      <c r="F47" s="322">
        <v>1.841</v>
      </c>
      <c r="G47" s="322">
        <v>3.4550000000000001</v>
      </c>
      <c r="H47" s="322">
        <v>3.75</v>
      </c>
      <c r="I47" s="322">
        <v>10.147</v>
      </c>
      <c r="J47" s="322">
        <v>11.634</v>
      </c>
      <c r="K47" s="322">
        <v>15.37</v>
      </c>
      <c r="L47" s="322">
        <v>18.175000000000001</v>
      </c>
      <c r="M47" s="322">
        <v>20.908999999999999</v>
      </c>
      <c r="N47" s="322">
        <v>24.7</v>
      </c>
      <c r="O47" s="171"/>
      <c r="P47" s="171"/>
      <c r="Q47" s="171"/>
      <c r="R47" s="171"/>
      <c r="S47" s="171"/>
      <c r="T47" s="171"/>
      <c r="U47" s="171"/>
    </row>
    <row r="48" spans="1:21" ht="15.75" customHeight="1" x14ac:dyDescent="0.25">
      <c r="A48" s="321">
        <v>146</v>
      </c>
      <c r="B48" s="176" t="s">
        <v>948</v>
      </c>
      <c r="C48" s="322">
        <v>0.375</v>
      </c>
      <c r="D48" s="322">
        <v>0.77800000000000002</v>
      </c>
      <c r="E48" s="322">
        <v>0.69399999999999995</v>
      </c>
      <c r="F48" s="322">
        <v>1.8979999999999999</v>
      </c>
      <c r="G48" s="322">
        <v>5.633</v>
      </c>
      <c r="H48" s="322">
        <v>8.1910000000000007</v>
      </c>
      <c r="I48" s="322">
        <v>12.909000000000001</v>
      </c>
      <c r="J48" s="322">
        <v>14.762</v>
      </c>
      <c r="K48" s="322">
        <v>15.532</v>
      </c>
      <c r="L48" s="322">
        <v>18.231999999999999</v>
      </c>
      <c r="M48" s="322">
        <v>20.475000000000001</v>
      </c>
      <c r="N48" s="322">
        <v>23.3</v>
      </c>
      <c r="O48" s="171"/>
      <c r="P48" s="171"/>
      <c r="Q48" s="171"/>
      <c r="R48" s="171"/>
      <c r="S48" s="171"/>
      <c r="T48" s="171"/>
      <c r="U48" s="171"/>
    </row>
    <row r="49" spans="1:21" ht="15.75" customHeight="1" x14ac:dyDescent="0.25">
      <c r="A49" s="321">
        <v>147</v>
      </c>
      <c r="B49" s="176" t="s">
        <v>949</v>
      </c>
      <c r="C49" s="322">
        <v>0.78300000000000003</v>
      </c>
      <c r="D49" s="322">
        <v>1.7010000000000001</v>
      </c>
      <c r="E49" s="322">
        <v>1.8720000000000001</v>
      </c>
      <c r="F49" s="322">
        <v>4.1760000000000002</v>
      </c>
      <c r="G49" s="322">
        <v>6.9710000000000001</v>
      </c>
      <c r="H49" s="322">
        <v>8.2430000000000003</v>
      </c>
      <c r="I49" s="322">
        <v>15.397</v>
      </c>
      <c r="J49" s="322">
        <v>16.431999999999999</v>
      </c>
      <c r="K49" s="322">
        <v>16.637</v>
      </c>
      <c r="L49" s="322">
        <v>19.422999999999998</v>
      </c>
      <c r="M49" s="322">
        <v>22.734000000000002</v>
      </c>
      <c r="N49" s="322">
        <v>27.3</v>
      </c>
      <c r="O49" s="171"/>
      <c r="P49" s="171"/>
      <c r="Q49" s="171"/>
      <c r="R49" s="171"/>
      <c r="S49" s="171"/>
      <c r="T49" s="171"/>
      <c r="U49" s="171"/>
    </row>
    <row r="50" spans="1:21" ht="15.75" customHeight="1" x14ac:dyDescent="0.25">
      <c r="A50" s="321">
        <v>148</v>
      </c>
      <c r="B50" s="176" t="s">
        <v>950</v>
      </c>
      <c r="C50" s="322">
        <v>0.69299999999999995</v>
      </c>
      <c r="D50" s="322">
        <v>1.768</v>
      </c>
      <c r="E50" s="322">
        <v>1.8240000000000001</v>
      </c>
      <c r="F50" s="322">
        <v>3.3639999999999999</v>
      </c>
      <c r="G50" s="322">
        <v>6.16</v>
      </c>
      <c r="H50" s="322">
        <v>7.2039999999999997</v>
      </c>
      <c r="I50" s="322">
        <v>10.619</v>
      </c>
      <c r="J50" s="322">
        <v>12.023</v>
      </c>
      <c r="K50" s="322">
        <v>15.28</v>
      </c>
      <c r="L50" s="322">
        <v>18.181999999999999</v>
      </c>
      <c r="M50" s="322">
        <v>21.31</v>
      </c>
      <c r="N50" s="322">
        <v>24.9</v>
      </c>
      <c r="O50" s="171"/>
      <c r="P50" s="171"/>
      <c r="Q50" s="171"/>
      <c r="R50" s="171"/>
      <c r="S50" s="171"/>
      <c r="T50" s="171"/>
      <c r="U50" s="171"/>
    </row>
    <row r="51" spans="1:21" ht="15.75" customHeight="1" x14ac:dyDescent="0.25">
      <c r="A51" s="321">
        <v>149</v>
      </c>
      <c r="B51" s="176" t="s">
        <v>951</v>
      </c>
      <c r="C51" s="322">
        <v>0.24399999999999999</v>
      </c>
      <c r="D51" s="322">
        <v>0.69499999999999995</v>
      </c>
      <c r="E51" s="322">
        <v>0.59299999999999997</v>
      </c>
      <c r="F51" s="322">
        <v>1.8069999999999999</v>
      </c>
      <c r="G51" s="322">
        <v>4.9509999999999996</v>
      </c>
      <c r="H51" s="322">
        <v>6.7859999999999996</v>
      </c>
      <c r="I51" s="322">
        <v>8.2059999999999995</v>
      </c>
      <c r="J51" s="322">
        <v>11.329000000000001</v>
      </c>
      <c r="K51" s="322">
        <v>13.451000000000001</v>
      </c>
      <c r="L51" s="322">
        <v>16.986999999999998</v>
      </c>
      <c r="M51" s="322">
        <v>19.46</v>
      </c>
      <c r="N51" s="322">
        <v>26.5</v>
      </c>
      <c r="O51" s="171"/>
      <c r="P51" s="171"/>
      <c r="Q51" s="171"/>
      <c r="R51" s="171"/>
      <c r="S51" s="171"/>
      <c r="T51" s="171"/>
      <c r="U51" s="171"/>
    </row>
    <row r="52" spans="1:21" ht="15.75" customHeight="1" x14ac:dyDescent="0.25">
      <c r="A52" s="321">
        <v>150</v>
      </c>
      <c r="B52" s="176" t="s">
        <v>952</v>
      </c>
      <c r="C52" s="322">
        <v>0.42699999999999999</v>
      </c>
      <c r="D52" s="322">
        <v>1.0609999999999999</v>
      </c>
      <c r="E52" s="322">
        <v>0.90700000000000003</v>
      </c>
      <c r="F52" s="322">
        <v>1.6060000000000001</v>
      </c>
      <c r="G52" s="322">
        <v>2.6970000000000001</v>
      </c>
      <c r="H52" s="322">
        <v>3.18</v>
      </c>
      <c r="I52" s="322">
        <v>8.1270000000000007</v>
      </c>
      <c r="J52" s="322">
        <v>10.106</v>
      </c>
      <c r="K52" s="322">
        <v>11.656000000000001</v>
      </c>
      <c r="L52" s="322">
        <v>15.512</v>
      </c>
      <c r="M52" s="322">
        <v>17.831</v>
      </c>
      <c r="N52" s="322">
        <v>23.8</v>
      </c>
      <c r="O52" s="171"/>
      <c r="P52" s="171"/>
      <c r="Q52" s="171"/>
      <c r="R52" s="171"/>
      <c r="S52" s="171"/>
      <c r="T52" s="171"/>
      <c r="U52" s="171"/>
    </row>
    <row r="53" spans="1:21" ht="15.75" customHeight="1" x14ac:dyDescent="0.25">
      <c r="A53" s="321">
        <v>151</v>
      </c>
      <c r="B53" s="176" t="s">
        <v>953</v>
      </c>
      <c r="C53" s="322">
        <v>0.433</v>
      </c>
      <c r="D53" s="322">
        <v>0.71599999999999997</v>
      </c>
      <c r="E53" s="322">
        <v>0.67200000000000004</v>
      </c>
      <c r="F53" s="322">
        <v>2.1619999999999999</v>
      </c>
      <c r="G53" s="322">
        <v>4.6539999999999999</v>
      </c>
      <c r="H53" s="322">
        <v>5.4640000000000004</v>
      </c>
      <c r="I53" s="322">
        <v>7.8760000000000003</v>
      </c>
      <c r="J53" s="322">
        <v>8.8770000000000007</v>
      </c>
      <c r="K53" s="322">
        <v>9.1539999999999999</v>
      </c>
      <c r="L53" s="322">
        <v>11.289</v>
      </c>
      <c r="M53" s="322">
        <v>13.108000000000001</v>
      </c>
      <c r="N53" s="322">
        <v>16.2</v>
      </c>
      <c r="O53" s="171"/>
      <c r="P53" s="171"/>
      <c r="Q53" s="171"/>
      <c r="R53" s="171"/>
      <c r="S53" s="171"/>
      <c r="T53" s="171"/>
      <c r="U53" s="171"/>
    </row>
    <row r="54" spans="1:21" ht="15.75" customHeight="1" x14ac:dyDescent="0.25">
      <c r="A54" s="321">
        <v>152</v>
      </c>
      <c r="B54" s="176" t="s">
        <v>954</v>
      </c>
      <c r="C54" s="322">
        <v>0.68400000000000005</v>
      </c>
      <c r="D54" s="322">
        <v>0.89400000000000002</v>
      </c>
      <c r="E54" s="322">
        <v>0.76400000000000001</v>
      </c>
      <c r="F54" s="322">
        <v>2.5339999999999998</v>
      </c>
      <c r="G54" s="322">
        <v>5.125</v>
      </c>
      <c r="H54" s="322">
        <v>6.1909999999999998</v>
      </c>
      <c r="I54" s="322">
        <v>9.8160000000000007</v>
      </c>
      <c r="J54" s="322">
        <v>12.762</v>
      </c>
      <c r="K54" s="322">
        <v>16.745000000000001</v>
      </c>
      <c r="L54" s="322">
        <v>20.991</v>
      </c>
      <c r="M54" s="322">
        <v>24.155000000000001</v>
      </c>
      <c r="N54" s="322">
        <v>33.4</v>
      </c>
      <c r="O54" s="171"/>
      <c r="P54" s="171"/>
      <c r="Q54" s="171"/>
      <c r="R54" s="171"/>
      <c r="S54" s="171"/>
      <c r="T54" s="171"/>
      <c r="U54" s="171"/>
    </row>
    <row r="55" spans="1:21" ht="15.75" customHeight="1" thickBot="1" x14ac:dyDescent="0.3">
      <c r="A55" s="323">
        <v>153</v>
      </c>
      <c r="B55" s="190" t="s">
        <v>955</v>
      </c>
      <c r="C55" s="324">
        <v>1.466</v>
      </c>
      <c r="D55" s="324">
        <v>1.837</v>
      </c>
      <c r="E55" s="324">
        <v>2.1629999999999998</v>
      </c>
      <c r="F55" s="324">
        <v>5.8140000000000001</v>
      </c>
      <c r="G55" s="324">
        <v>9.952</v>
      </c>
      <c r="H55" s="324">
        <v>11.589</v>
      </c>
      <c r="I55" s="324">
        <v>12.63</v>
      </c>
      <c r="J55" s="324">
        <v>14.422000000000001</v>
      </c>
      <c r="K55" s="324">
        <v>16.292999999999999</v>
      </c>
      <c r="L55" s="324">
        <v>19.577999999999999</v>
      </c>
      <c r="M55" s="324">
        <v>22.934999999999999</v>
      </c>
      <c r="N55" s="324">
        <v>26.3</v>
      </c>
      <c r="O55" s="171"/>
      <c r="P55" s="171"/>
      <c r="Q55" s="171"/>
      <c r="R55" s="171"/>
      <c r="S55" s="171"/>
      <c r="T55" s="171"/>
      <c r="U55" s="171"/>
    </row>
    <row r="56" spans="1:21" ht="15.75" customHeight="1" x14ac:dyDescent="0.25">
      <c r="A56" s="169" t="s">
        <v>974</v>
      </c>
      <c r="B56" s="176" t="s">
        <v>1041</v>
      </c>
      <c r="C56" s="322"/>
      <c r="D56" s="322"/>
      <c r="E56" s="322"/>
      <c r="F56" s="322"/>
      <c r="G56" s="322"/>
      <c r="H56" s="322"/>
      <c r="I56" s="322"/>
      <c r="J56" s="322"/>
      <c r="K56" s="322"/>
      <c r="L56" s="322"/>
      <c r="M56" s="176"/>
      <c r="N56" s="171"/>
      <c r="O56" s="171"/>
      <c r="P56" s="171"/>
      <c r="Q56" s="171"/>
      <c r="R56" s="171"/>
      <c r="S56" s="171"/>
      <c r="T56" s="171"/>
      <c r="U56" s="171"/>
    </row>
    <row r="57" spans="1:21" ht="15.75" customHeight="1" x14ac:dyDescent="0.25">
      <c r="A57" s="169" t="s">
        <v>982</v>
      </c>
      <c r="B57" s="176" t="s">
        <v>1043</v>
      </c>
      <c r="C57" s="322"/>
      <c r="D57" s="322"/>
      <c r="E57" s="322"/>
      <c r="F57" s="322"/>
      <c r="G57" s="322"/>
      <c r="H57" s="322"/>
      <c r="I57" s="322"/>
      <c r="J57" s="322"/>
      <c r="K57" s="322"/>
      <c r="L57" s="322"/>
      <c r="M57" s="176"/>
    </row>
    <row r="58" spans="1:21" ht="15.75" customHeight="1" x14ac:dyDescent="0.25">
      <c r="A58" s="169" t="s">
        <v>983</v>
      </c>
      <c r="B58" s="185" t="s">
        <v>1071</v>
      </c>
      <c r="C58" s="322"/>
      <c r="D58" s="322"/>
      <c r="E58" s="322"/>
      <c r="F58" s="322"/>
      <c r="G58" s="322"/>
      <c r="H58" s="322"/>
      <c r="I58" s="322"/>
      <c r="J58" s="322"/>
      <c r="K58" s="322"/>
      <c r="L58" s="322"/>
      <c r="M58" s="176"/>
    </row>
    <row r="59" spans="1:21" ht="15.75" customHeight="1" x14ac:dyDescent="0.25">
      <c r="A59" s="169" t="s">
        <v>973</v>
      </c>
      <c r="B59" s="169" t="s">
        <v>971</v>
      </c>
      <c r="C59" s="322"/>
      <c r="D59" s="322"/>
      <c r="E59" s="322"/>
      <c r="F59" s="322"/>
      <c r="G59" s="322"/>
      <c r="H59" s="322"/>
      <c r="I59" s="322"/>
      <c r="J59" s="322"/>
      <c r="K59" s="322"/>
      <c r="L59" s="322"/>
      <c r="M59" s="176"/>
    </row>
    <row r="60" spans="1:21" ht="15.75" customHeight="1" x14ac:dyDescent="0.25">
      <c r="B60" s="169" t="s">
        <v>1048</v>
      </c>
      <c r="C60" s="322"/>
      <c r="D60" s="322"/>
      <c r="E60" s="322"/>
      <c r="F60" s="322"/>
      <c r="G60" s="322"/>
      <c r="H60" s="322"/>
      <c r="I60" s="322"/>
      <c r="J60" s="322"/>
      <c r="K60" s="322"/>
      <c r="L60" s="322"/>
      <c r="M60" s="176"/>
    </row>
    <row r="61" spans="1:21" ht="15.75" customHeight="1" x14ac:dyDescent="0.25">
      <c r="B61" s="176"/>
      <c r="C61" s="322"/>
      <c r="D61" s="322"/>
      <c r="E61" s="322"/>
      <c r="F61" s="322"/>
      <c r="G61" s="322"/>
      <c r="H61" s="322"/>
      <c r="I61" s="322"/>
      <c r="J61" s="322"/>
      <c r="K61" s="322"/>
      <c r="L61" s="322"/>
      <c r="M61" s="176"/>
    </row>
    <row r="62" spans="1:21" ht="15.75" customHeight="1" x14ac:dyDescent="0.25">
      <c r="B62" s="176"/>
      <c r="C62" s="322"/>
      <c r="D62" s="322"/>
      <c r="E62" s="322"/>
      <c r="F62" s="322"/>
      <c r="G62" s="322"/>
      <c r="H62" s="322"/>
      <c r="I62" s="322"/>
      <c r="J62" s="322"/>
      <c r="K62" s="322"/>
      <c r="L62" s="322"/>
      <c r="M62" s="176"/>
    </row>
    <row r="63" spans="1:21" ht="15.75" customHeight="1" x14ac:dyDescent="0.25">
      <c r="B63" s="176"/>
      <c r="C63" s="322"/>
      <c r="D63" s="322"/>
      <c r="E63" s="322"/>
      <c r="F63" s="322"/>
      <c r="G63" s="322"/>
      <c r="H63" s="322"/>
      <c r="I63" s="322"/>
      <c r="J63" s="322"/>
      <c r="K63" s="322"/>
      <c r="L63" s="322"/>
      <c r="M63" s="176"/>
    </row>
    <row r="64" spans="1:21" ht="15.75" customHeight="1" x14ac:dyDescent="0.25">
      <c r="B64" s="176"/>
      <c r="C64" s="322"/>
      <c r="D64" s="322"/>
      <c r="E64" s="322"/>
      <c r="F64" s="322"/>
      <c r="G64" s="322"/>
      <c r="H64" s="322"/>
      <c r="I64" s="322"/>
      <c r="J64" s="322"/>
      <c r="K64" s="322"/>
      <c r="L64" s="322"/>
      <c r="M64" s="176"/>
    </row>
    <row r="65" spans="2:13" ht="15.75" customHeight="1" x14ac:dyDescent="0.25">
      <c r="B65" s="176"/>
      <c r="C65" s="176"/>
      <c r="D65" s="176"/>
      <c r="E65" s="176"/>
      <c r="F65" s="176"/>
      <c r="G65" s="176"/>
      <c r="H65" s="176"/>
      <c r="I65" s="176"/>
      <c r="J65" s="176"/>
      <c r="K65" s="176"/>
      <c r="L65" s="176"/>
      <c r="M65" s="176"/>
    </row>
    <row r="66" spans="2:13" ht="15.75" customHeight="1" x14ac:dyDescent="0.25">
      <c r="B66" s="176"/>
      <c r="C66" s="176"/>
      <c r="D66" s="176"/>
      <c r="E66" s="176"/>
      <c r="F66" s="176"/>
      <c r="G66" s="176"/>
      <c r="H66" s="176"/>
      <c r="I66" s="176"/>
      <c r="J66" s="176"/>
      <c r="K66" s="176"/>
      <c r="L66" s="176"/>
      <c r="M66" s="176"/>
    </row>
    <row r="67" spans="2:13" ht="15.75" customHeight="1" x14ac:dyDescent="0.25">
      <c r="B67" s="176"/>
      <c r="C67" s="176"/>
      <c r="D67" s="176"/>
      <c r="E67" s="176"/>
      <c r="F67" s="176"/>
      <c r="G67" s="176"/>
      <c r="H67" s="176"/>
      <c r="I67" s="176"/>
      <c r="J67" s="176"/>
      <c r="K67" s="176"/>
      <c r="L67" s="176"/>
      <c r="M67" s="176"/>
    </row>
    <row r="68" spans="2:13" ht="15.75" customHeight="1" x14ac:dyDescent="0.25">
      <c r="B68" s="176"/>
      <c r="C68" s="176"/>
      <c r="D68" s="176"/>
      <c r="E68" s="176"/>
      <c r="F68" s="176"/>
      <c r="G68" s="176"/>
      <c r="H68" s="176"/>
      <c r="I68" s="176"/>
      <c r="J68" s="176"/>
      <c r="K68" s="176"/>
      <c r="L68" s="176"/>
      <c r="M68" s="176"/>
    </row>
    <row r="69" spans="2:13" ht="15.75" customHeight="1" x14ac:dyDescent="0.25">
      <c r="B69" s="176"/>
      <c r="C69" s="176"/>
      <c r="D69" s="176"/>
      <c r="E69" s="176"/>
      <c r="F69" s="176"/>
      <c r="G69" s="176"/>
      <c r="H69" s="176"/>
      <c r="I69" s="176"/>
      <c r="J69" s="176"/>
      <c r="K69" s="176"/>
      <c r="L69" s="176"/>
      <c r="M69" s="176"/>
    </row>
    <row r="70" spans="2:13" ht="15.75" customHeight="1" x14ac:dyDescent="0.25">
      <c r="B70" s="176"/>
      <c r="C70" s="176"/>
      <c r="D70" s="176"/>
      <c r="E70" s="176"/>
      <c r="F70" s="176"/>
      <c r="G70" s="176"/>
      <c r="H70" s="176"/>
      <c r="I70" s="176"/>
      <c r="J70" s="176"/>
      <c r="K70" s="176"/>
      <c r="L70" s="176"/>
      <c r="M70" s="176"/>
    </row>
    <row r="71" spans="2:13" ht="15.75" customHeight="1" x14ac:dyDescent="0.25">
      <c r="B71" s="176"/>
      <c r="C71" s="176"/>
      <c r="D71" s="176"/>
      <c r="E71" s="176"/>
      <c r="F71" s="176"/>
      <c r="G71" s="176"/>
      <c r="H71" s="176"/>
      <c r="I71" s="176"/>
      <c r="J71" s="176"/>
      <c r="K71" s="176"/>
      <c r="L71" s="176"/>
      <c r="M71" s="176"/>
    </row>
    <row r="72" spans="2:13" ht="15.75" customHeight="1" x14ac:dyDescent="0.25">
      <c r="B72" s="176"/>
      <c r="C72" s="176"/>
      <c r="D72" s="176"/>
      <c r="E72" s="176"/>
      <c r="F72" s="176"/>
      <c r="G72" s="176"/>
      <c r="H72" s="176"/>
      <c r="I72" s="176"/>
      <c r="J72" s="176"/>
      <c r="K72" s="176"/>
      <c r="L72" s="176"/>
      <c r="M72" s="176"/>
    </row>
    <row r="73" spans="2:13" ht="15.75" customHeight="1" x14ac:dyDescent="0.25">
      <c r="B73" s="176"/>
      <c r="C73" s="176"/>
      <c r="D73" s="176"/>
      <c r="E73" s="176"/>
      <c r="F73" s="176"/>
      <c r="G73" s="176"/>
      <c r="H73" s="176"/>
      <c r="I73" s="176"/>
      <c r="J73" s="176"/>
      <c r="K73" s="176"/>
      <c r="L73" s="176"/>
      <c r="M73" s="176"/>
    </row>
    <row r="74" spans="2:13" ht="15.75" customHeight="1" x14ac:dyDescent="0.25">
      <c r="B74" s="176"/>
      <c r="C74" s="176"/>
      <c r="D74" s="176"/>
      <c r="E74" s="176"/>
      <c r="F74" s="176"/>
      <c r="G74" s="176"/>
      <c r="H74" s="176"/>
      <c r="I74" s="176"/>
      <c r="J74" s="176"/>
      <c r="K74" s="176"/>
      <c r="L74" s="176"/>
      <c r="M74" s="176"/>
    </row>
    <row r="75" spans="2:13" ht="15.75" customHeight="1" x14ac:dyDescent="0.25">
      <c r="B75" s="176"/>
      <c r="C75" s="176"/>
      <c r="D75" s="176"/>
      <c r="E75" s="176"/>
      <c r="F75" s="176"/>
      <c r="G75" s="176"/>
      <c r="H75" s="176"/>
      <c r="I75" s="176"/>
      <c r="J75" s="176"/>
      <c r="K75" s="176"/>
      <c r="L75" s="176"/>
      <c r="M75" s="176"/>
    </row>
    <row r="76" spans="2:13" ht="15.75" customHeight="1" x14ac:dyDescent="0.25">
      <c r="B76" s="176"/>
      <c r="C76" s="176"/>
      <c r="D76" s="176"/>
      <c r="E76" s="176"/>
      <c r="F76" s="176"/>
      <c r="G76" s="176"/>
      <c r="H76" s="176"/>
      <c r="I76" s="176"/>
      <c r="J76" s="176"/>
      <c r="K76" s="176"/>
      <c r="L76" s="176"/>
      <c r="M76" s="176"/>
    </row>
    <row r="77" spans="2:13" ht="15.75" customHeight="1" x14ac:dyDescent="0.25">
      <c r="B77" s="176"/>
      <c r="C77" s="176"/>
      <c r="D77" s="176"/>
      <c r="E77" s="176"/>
      <c r="F77" s="176"/>
      <c r="G77" s="176"/>
      <c r="H77" s="176"/>
      <c r="I77" s="176"/>
      <c r="J77" s="176"/>
      <c r="K77" s="176"/>
      <c r="L77" s="176"/>
      <c r="M77" s="176"/>
    </row>
    <row r="78" spans="2:13" ht="15.75" customHeight="1" x14ac:dyDescent="0.25">
      <c r="B78" s="176"/>
      <c r="C78" s="176"/>
      <c r="D78" s="176"/>
      <c r="E78" s="176"/>
      <c r="F78" s="176"/>
      <c r="G78" s="176"/>
      <c r="H78" s="176"/>
      <c r="I78" s="176"/>
      <c r="J78" s="176"/>
      <c r="K78" s="176"/>
      <c r="L78" s="176"/>
      <c r="M78" s="176"/>
    </row>
    <row r="79" spans="2:13" ht="15.75" customHeight="1" x14ac:dyDescent="0.25">
      <c r="B79" s="176"/>
      <c r="C79" s="176"/>
      <c r="D79" s="176"/>
      <c r="E79" s="176"/>
      <c r="F79" s="176"/>
      <c r="G79" s="176"/>
      <c r="H79" s="176"/>
      <c r="I79" s="176"/>
      <c r="J79" s="176"/>
      <c r="K79" s="176"/>
      <c r="L79" s="176"/>
      <c r="M79" s="176"/>
    </row>
    <row r="80" spans="2:13" ht="15.75" customHeight="1" x14ac:dyDescent="0.25">
      <c r="B80" s="176"/>
      <c r="C80" s="176"/>
      <c r="D80" s="176"/>
      <c r="E80" s="176"/>
      <c r="F80" s="176"/>
      <c r="G80" s="176"/>
      <c r="H80" s="176"/>
      <c r="I80" s="176"/>
      <c r="J80" s="176"/>
      <c r="K80" s="176"/>
      <c r="L80" s="176"/>
      <c r="M80" s="176"/>
    </row>
    <row r="81" spans="2:13" ht="15.75" customHeight="1" x14ac:dyDescent="0.25">
      <c r="B81" s="176"/>
      <c r="C81" s="176"/>
      <c r="D81" s="176"/>
      <c r="E81" s="176"/>
      <c r="F81" s="176"/>
      <c r="G81" s="176"/>
      <c r="H81" s="176"/>
      <c r="I81" s="176"/>
      <c r="J81" s="176"/>
      <c r="K81" s="176"/>
      <c r="L81" s="176"/>
      <c r="M81" s="176"/>
    </row>
    <row r="82" spans="2:13" ht="15.75" customHeight="1" x14ac:dyDescent="0.25">
      <c r="B82" s="176"/>
      <c r="C82" s="176"/>
      <c r="D82" s="176"/>
      <c r="E82" s="176"/>
      <c r="F82" s="176"/>
      <c r="G82" s="176"/>
      <c r="H82" s="176"/>
      <c r="I82" s="176"/>
      <c r="J82" s="176"/>
      <c r="K82" s="176"/>
      <c r="L82" s="176"/>
      <c r="M82" s="176"/>
    </row>
    <row r="83" spans="2:13" ht="15.75" customHeight="1" x14ac:dyDescent="0.25">
      <c r="B83" s="176"/>
      <c r="C83" s="176"/>
      <c r="D83" s="176"/>
      <c r="E83" s="176"/>
      <c r="F83" s="176"/>
      <c r="G83" s="176"/>
      <c r="H83" s="176"/>
      <c r="I83" s="176"/>
      <c r="J83" s="176"/>
      <c r="K83" s="176"/>
      <c r="L83" s="176"/>
      <c r="M83" s="176"/>
    </row>
    <row r="84" spans="2:13" ht="15.75" customHeight="1" x14ac:dyDescent="0.25">
      <c r="B84" s="176"/>
      <c r="C84" s="176"/>
      <c r="D84" s="176"/>
      <c r="E84" s="176"/>
      <c r="F84" s="176"/>
      <c r="G84" s="176"/>
      <c r="H84" s="176"/>
      <c r="I84" s="176"/>
      <c r="J84" s="176"/>
      <c r="K84" s="176"/>
      <c r="L84" s="176"/>
      <c r="M84" s="176"/>
    </row>
    <row r="85" spans="2:13" ht="15.75" customHeight="1" x14ac:dyDescent="0.25">
      <c r="B85" s="176"/>
      <c r="C85" s="176"/>
      <c r="D85" s="176"/>
      <c r="E85" s="176"/>
      <c r="F85" s="176"/>
      <c r="G85" s="176"/>
      <c r="H85" s="176"/>
      <c r="I85" s="176"/>
      <c r="J85" s="176"/>
      <c r="K85" s="176"/>
      <c r="L85" s="176"/>
      <c r="M85" s="176"/>
    </row>
    <row r="86" spans="2:13" ht="15.75" customHeight="1" x14ac:dyDescent="0.25">
      <c r="B86" s="176"/>
      <c r="C86" s="176"/>
      <c r="D86" s="176"/>
      <c r="E86" s="176"/>
      <c r="F86" s="176"/>
      <c r="G86" s="176"/>
      <c r="H86" s="176"/>
      <c r="I86" s="176"/>
      <c r="J86" s="176"/>
      <c r="K86" s="176"/>
      <c r="L86" s="176"/>
      <c r="M86" s="176"/>
    </row>
    <row r="87" spans="2:13" ht="15.75" customHeight="1" x14ac:dyDescent="0.25">
      <c r="B87" s="176"/>
      <c r="C87" s="176"/>
      <c r="D87" s="176"/>
      <c r="E87" s="176"/>
      <c r="F87" s="176"/>
      <c r="G87" s="176"/>
      <c r="H87" s="176"/>
      <c r="I87" s="176"/>
      <c r="J87" s="176"/>
      <c r="K87" s="176"/>
      <c r="L87" s="176"/>
      <c r="M87" s="176"/>
    </row>
    <row r="88" spans="2:13" ht="15.75" customHeight="1" x14ac:dyDescent="0.25">
      <c r="B88" s="176"/>
      <c r="C88" s="176"/>
      <c r="D88" s="176"/>
      <c r="E88" s="176"/>
      <c r="F88" s="176"/>
      <c r="G88" s="176"/>
      <c r="H88" s="176"/>
      <c r="I88" s="176"/>
      <c r="J88" s="176"/>
      <c r="K88" s="176"/>
      <c r="L88" s="176"/>
      <c r="M88" s="176"/>
    </row>
    <row r="89" spans="2:13" ht="15.75" customHeight="1" x14ac:dyDescent="0.25">
      <c r="B89" s="176"/>
      <c r="C89" s="176"/>
      <c r="D89" s="176"/>
      <c r="E89" s="176"/>
      <c r="F89" s="176"/>
      <c r="G89" s="176"/>
      <c r="H89" s="176"/>
      <c r="I89" s="176"/>
      <c r="J89" s="176"/>
      <c r="K89" s="176"/>
      <c r="L89" s="176"/>
      <c r="M89" s="176"/>
    </row>
    <row r="90" spans="2:13" ht="15.75" customHeight="1" x14ac:dyDescent="0.25">
      <c r="B90" s="176"/>
      <c r="C90" s="176"/>
      <c r="D90" s="176"/>
      <c r="E90" s="176"/>
      <c r="F90" s="176"/>
      <c r="G90" s="176"/>
      <c r="H90" s="176"/>
      <c r="I90" s="176"/>
      <c r="J90" s="176"/>
      <c r="K90" s="176"/>
      <c r="L90" s="176"/>
      <c r="M90" s="176"/>
    </row>
    <row r="91" spans="2:13" ht="15.75" customHeight="1" x14ac:dyDescent="0.25">
      <c r="B91" s="176"/>
      <c r="C91" s="176"/>
      <c r="D91" s="176"/>
      <c r="E91" s="176"/>
      <c r="F91" s="176"/>
      <c r="G91" s="176"/>
      <c r="H91" s="176"/>
      <c r="I91" s="176"/>
      <c r="J91" s="176"/>
      <c r="K91" s="176"/>
      <c r="L91" s="176"/>
      <c r="M91" s="176"/>
    </row>
    <row r="92" spans="2:13" ht="15.75" customHeight="1" x14ac:dyDescent="0.25">
      <c r="B92" s="176"/>
      <c r="C92" s="176"/>
      <c r="D92" s="176"/>
      <c r="E92" s="176"/>
      <c r="F92" s="176"/>
      <c r="G92" s="176"/>
      <c r="H92" s="176"/>
      <c r="I92" s="176"/>
      <c r="J92" s="176"/>
      <c r="K92" s="176"/>
      <c r="L92" s="176"/>
      <c r="M92" s="176"/>
    </row>
    <row r="93" spans="2:13" ht="15.75" customHeight="1" x14ac:dyDescent="0.25">
      <c r="B93" s="176"/>
      <c r="C93" s="176"/>
      <c r="D93" s="176"/>
      <c r="E93" s="176"/>
      <c r="F93" s="176"/>
      <c r="G93" s="176"/>
      <c r="H93" s="176"/>
      <c r="I93" s="176"/>
      <c r="J93" s="176"/>
      <c r="K93" s="176"/>
      <c r="L93" s="176"/>
      <c r="M93" s="176"/>
    </row>
    <row r="94" spans="2:13" ht="15.75" customHeight="1" x14ac:dyDescent="0.25">
      <c r="B94" s="176"/>
      <c r="C94" s="176"/>
      <c r="D94" s="176"/>
      <c r="E94" s="176"/>
      <c r="F94" s="176"/>
      <c r="G94" s="176"/>
      <c r="H94" s="176"/>
      <c r="I94" s="176"/>
      <c r="J94" s="176"/>
      <c r="K94" s="176"/>
      <c r="L94" s="176"/>
      <c r="M94" s="176"/>
    </row>
    <row r="95" spans="2:13" ht="15.75" customHeight="1" x14ac:dyDescent="0.25">
      <c r="B95" s="176"/>
      <c r="C95" s="176"/>
      <c r="D95" s="176"/>
      <c r="E95" s="176"/>
      <c r="F95" s="176"/>
      <c r="G95" s="176"/>
      <c r="H95" s="176"/>
      <c r="I95" s="176"/>
      <c r="J95" s="176"/>
      <c r="K95" s="176"/>
      <c r="L95" s="176"/>
      <c r="M95" s="176"/>
    </row>
    <row r="96" spans="2:13" ht="15.75" customHeight="1" x14ac:dyDescent="0.25">
      <c r="B96" s="176"/>
      <c r="C96" s="176"/>
      <c r="D96" s="176"/>
      <c r="E96" s="176"/>
      <c r="F96" s="176"/>
      <c r="G96" s="176"/>
      <c r="H96" s="176"/>
      <c r="I96" s="176"/>
      <c r="J96" s="176"/>
      <c r="K96" s="176"/>
      <c r="L96" s="176"/>
      <c r="M96" s="176"/>
    </row>
    <row r="97" spans="2:13" ht="15.75" customHeight="1" x14ac:dyDescent="0.25">
      <c r="B97" s="176"/>
      <c r="C97" s="176"/>
      <c r="D97" s="176"/>
      <c r="E97" s="176"/>
      <c r="F97" s="176"/>
      <c r="G97" s="176"/>
      <c r="H97" s="176"/>
      <c r="I97" s="176"/>
      <c r="J97" s="176"/>
      <c r="K97" s="176"/>
      <c r="L97" s="176"/>
      <c r="M97" s="176"/>
    </row>
    <row r="98" spans="2:13" ht="15.75" customHeight="1" x14ac:dyDescent="0.25">
      <c r="B98" s="176"/>
      <c r="C98" s="176"/>
      <c r="D98" s="176"/>
      <c r="E98" s="176"/>
      <c r="F98" s="176"/>
      <c r="G98" s="176"/>
      <c r="H98" s="176"/>
      <c r="I98" s="176"/>
      <c r="J98" s="176"/>
      <c r="K98" s="176"/>
      <c r="L98" s="176"/>
      <c r="M98" s="176"/>
    </row>
    <row r="99" spans="2:13" ht="15.75" customHeight="1" x14ac:dyDescent="0.25">
      <c r="B99" s="176"/>
      <c r="C99" s="176"/>
      <c r="D99" s="176"/>
      <c r="E99" s="176"/>
      <c r="F99" s="176"/>
      <c r="G99" s="176"/>
      <c r="H99" s="176"/>
      <c r="I99" s="176"/>
      <c r="J99" s="176"/>
      <c r="K99" s="176"/>
      <c r="L99" s="176"/>
      <c r="M99" s="176"/>
    </row>
    <row r="100" spans="2:13" ht="15.75" customHeight="1" x14ac:dyDescent="0.25">
      <c r="B100" s="176"/>
      <c r="C100" s="176"/>
      <c r="D100" s="176"/>
      <c r="E100" s="176"/>
      <c r="F100" s="176"/>
      <c r="G100" s="176"/>
      <c r="H100" s="176"/>
      <c r="I100" s="176"/>
      <c r="J100" s="176"/>
      <c r="K100" s="176"/>
      <c r="L100" s="176"/>
      <c r="M100" s="176"/>
    </row>
    <row r="101" spans="2:13" ht="15.75" customHeight="1" x14ac:dyDescent="0.25">
      <c r="B101" s="176"/>
      <c r="C101" s="176"/>
      <c r="D101" s="176"/>
      <c r="E101" s="176"/>
      <c r="F101" s="176"/>
      <c r="G101" s="176"/>
      <c r="H101" s="176"/>
      <c r="I101" s="176"/>
      <c r="J101" s="176"/>
      <c r="K101" s="176"/>
      <c r="L101" s="176"/>
      <c r="M101" s="176"/>
    </row>
    <row r="102" spans="2:13" ht="15.75" customHeight="1" x14ac:dyDescent="0.25">
      <c r="B102" s="176"/>
      <c r="C102" s="176"/>
      <c r="D102" s="176"/>
      <c r="E102" s="176"/>
      <c r="F102" s="176"/>
      <c r="G102" s="176"/>
      <c r="H102" s="176"/>
      <c r="I102" s="176"/>
      <c r="J102" s="176"/>
      <c r="K102" s="176"/>
      <c r="L102" s="176"/>
      <c r="M102" s="176"/>
    </row>
    <row r="103" spans="2:13" ht="15.75" customHeight="1" x14ac:dyDescent="0.25">
      <c r="B103" s="176"/>
      <c r="C103" s="176"/>
      <c r="D103" s="176"/>
      <c r="E103" s="176"/>
      <c r="F103" s="176"/>
      <c r="G103" s="176"/>
      <c r="H103" s="176"/>
      <c r="I103" s="176"/>
      <c r="J103" s="176"/>
      <c r="K103" s="176"/>
      <c r="L103" s="176"/>
      <c r="M103" s="176"/>
    </row>
    <row r="104" spans="2:13" ht="15.75" customHeight="1" x14ac:dyDescent="0.25">
      <c r="B104" s="176"/>
      <c r="C104" s="176"/>
      <c r="D104" s="176"/>
      <c r="E104" s="176"/>
      <c r="F104" s="176"/>
      <c r="G104" s="176"/>
      <c r="H104" s="176"/>
      <c r="I104" s="176"/>
      <c r="J104" s="176"/>
      <c r="K104" s="176"/>
      <c r="L104" s="176"/>
      <c r="M104" s="176"/>
    </row>
    <row r="105" spans="2:13" ht="15.75" customHeight="1" x14ac:dyDescent="0.25">
      <c r="B105" s="176"/>
      <c r="C105" s="176"/>
      <c r="D105" s="176"/>
      <c r="E105" s="176"/>
      <c r="F105" s="176"/>
      <c r="G105" s="176"/>
      <c r="H105" s="176"/>
      <c r="I105" s="176"/>
      <c r="J105" s="176"/>
      <c r="K105" s="176"/>
      <c r="L105" s="176"/>
      <c r="M105" s="176"/>
    </row>
    <row r="106" spans="2:13" ht="15.75" customHeight="1" x14ac:dyDescent="0.25">
      <c r="B106" s="176"/>
      <c r="C106" s="176"/>
      <c r="D106" s="176"/>
      <c r="E106" s="176"/>
      <c r="F106" s="176"/>
      <c r="G106" s="176"/>
      <c r="H106" s="176"/>
      <c r="I106" s="176"/>
      <c r="J106" s="176"/>
      <c r="K106" s="176"/>
      <c r="L106" s="176"/>
      <c r="M106" s="176"/>
    </row>
    <row r="107" spans="2:13" ht="15.75" customHeight="1" x14ac:dyDescent="0.25">
      <c r="B107" s="176"/>
      <c r="C107" s="176"/>
      <c r="D107" s="176"/>
      <c r="E107" s="176"/>
      <c r="F107" s="176"/>
      <c r="G107" s="176"/>
      <c r="H107" s="176"/>
      <c r="I107" s="176"/>
      <c r="J107" s="176"/>
      <c r="K107" s="176"/>
      <c r="L107" s="176"/>
      <c r="M107" s="176"/>
    </row>
    <row r="108" spans="2:13" ht="15.75" customHeight="1" x14ac:dyDescent="0.25">
      <c r="B108" s="176"/>
      <c r="C108" s="176"/>
      <c r="D108" s="176"/>
      <c r="E108" s="176"/>
      <c r="F108" s="176"/>
      <c r="G108" s="176"/>
      <c r="H108" s="176"/>
      <c r="I108" s="176"/>
      <c r="J108" s="176"/>
      <c r="K108" s="176"/>
      <c r="L108" s="176"/>
      <c r="M108" s="176"/>
    </row>
    <row r="109" spans="2:13" ht="15.75" customHeight="1" x14ac:dyDescent="0.25">
      <c r="B109" s="176"/>
      <c r="C109" s="176"/>
      <c r="D109" s="176"/>
      <c r="E109" s="176"/>
      <c r="F109" s="176"/>
      <c r="G109" s="176"/>
      <c r="H109" s="176"/>
      <c r="I109" s="176"/>
      <c r="J109" s="176"/>
      <c r="K109" s="176"/>
      <c r="L109" s="176"/>
      <c r="M109" s="176"/>
    </row>
    <row r="110" spans="2:13" ht="15.75" customHeight="1" x14ac:dyDescent="0.25">
      <c r="B110" s="176"/>
      <c r="C110" s="176"/>
      <c r="D110" s="176"/>
      <c r="E110" s="176"/>
      <c r="F110" s="176"/>
      <c r="G110" s="176"/>
      <c r="H110" s="176"/>
      <c r="I110" s="176"/>
      <c r="J110" s="176"/>
      <c r="K110" s="176"/>
      <c r="L110" s="176"/>
      <c r="M110" s="176"/>
    </row>
    <row r="111" spans="2:13" ht="15.75" customHeight="1" x14ac:dyDescent="0.25">
      <c r="B111" s="176"/>
      <c r="C111" s="176"/>
      <c r="D111" s="176"/>
      <c r="E111" s="176"/>
      <c r="F111" s="176"/>
      <c r="G111" s="176"/>
      <c r="H111" s="176"/>
      <c r="I111" s="176"/>
      <c r="J111" s="176"/>
      <c r="K111" s="176"/>
      <c r="L111" s="176"/>
      <c r="M111" s="176"/>
    </row>
    <row r="112" spans="2:13" ht="15.75" customHeight="1" x14ac:dyDescent="0.25">
      <c r="B112" s="176"/>
      <c r="C112" s="176"/>
      <c r="D112" s="176"/>
      <c r="E112" s="176"/>
      <c r="F112" s="176"/>
      <c r="G112" s="176"/>
      <c r="H112" s="176"/>
      <c r="I112" s="176"/>
      <c r="J112" s="176"/>
      <c r="K112" s="176"/>
      <c r="L112" s="176"/>
      <c r="M112" s="176"/>
    </row>
    <row r="113" spans="2:13" ht="15.75" customHeight="1" x14ac:dyDescent="0.25">
      <c r="B113" s="176"/>
      <c r="C113" s="176"/>
      <c r="D113" s="176"/>
      <c r="E113" s="176"/>
      <c r="F113" s="176"/>
      <c r="G113" s="176"/>
      <c r="H113" s="176"/>
      <c r="I113" s="176"/>
      <c r="J113" s="176"/>
      <c r="K113" s="176"/>
      <c r="L113" s="176"/>
      <c r="M113" s="176"/>
    </row>
    <row r="114" spans="2:13" ht="15.75" customHeight="1" x14ac:dyDescent="0.25">
      <c r="B114" s="176"/>
      <c r="C114" s="176"/>
      <c r="D114" s="176"/>
      <c r="E114" s="176"/>
      <c r="F114" s="176"/>
      <c r="G114" s="176"/>
      <c r="H114" s="176"/>
      <c r="I114" s="176"/>
      <c r="J114" s="176"/>
      <c r="K114" s="176"/>
      <c r="L114" s="176"/>
      <c r="M114" s="176"/>
    </row>
    <row r="115" spans="2:13" ht="15.75" customHeight="1" x14ac:dyDescent="0.25">
      <c r="B115" s="176"/>
      <c r="C115" s="176"/>
      <c r="D115" s="176"/>
      <c r="E115" s="176"/>
      <c r="F115" s="176"/>
      <c r="G115" s="176"/>
      <c r="H115" s="176"/>
      <c r="I115" s="176"/>
      <c r="J115" s="176"/>
      <c r="K115" s="176"/>
      <c r="L115" s="176"/>
      <c r="M115" s="176"/>
    </row>
    <row r="116" spans="2:13" ht="15.75" customHeight="1" x14ac:dyDescent="0.25">
      <c r="B116" s="176"/>
      <c r="C116" s="176"/>
      <c r="D116" s="176"/>
      <c r="E116" s="176"/>
      <c r="F116" s="176"/>
      <c r="G116" s="176"/>
      <c r="H116" s="176"/>
      <c r="I116" s="176"/>
      <c r="J116" s="176"/>
      <c r="K116" s="176"/>
      <c r="L116" s="176"/>
      <c r="M116" s="176"/>
    </row>
    <row r="117" spans="2:13" ht="15.75" customHeight="1" x14ac:dyDescent="0.25">
      <c r="B117" s="176"/>
      <c r="C117" s="176"/>
      <c r="D117" s="176"/>
      <c r="E117" s="176"/>
      <c r="F117" s="176"/>
      <c r="G117" s="176"/>
      <c r="H117" s="176"/>
      <c r="I117" s="176"/>
      <c r="J117" s="176"/>
      <c r="K117" s="176"/>
      <c r="L117" s="176"/>
      <c r="M117" s="176"/>
    </row>
    <row r="118" spans="2:13" ht="15.75" customHeight="1" x14ac:dyDescent="0.25">
      <c r="B118" s="176"/>
      <c r="C118" s="176"/>
      <c r="D118" s="176"/>
      <c r="E118" s="176"/>
      <c r="F118" s="176"/>
      <c r="G118" s="176"/>
      <c r="H118" s="176"/>
      <c r="I118" s="176"/>
      <c r="J118" s="176"/>
      <c r="K118" s="176"/>
      <c r="L118" s="176"/>
      <c r="M118" s="176"/>
    </row>
    <row r="119" spans="2:13" ht="15.75" customHeight="1" x14ac:dyDescent="0.25">
      <c r="B119" s="176"/>
      <c r="C119" s="176"/>
      <c r="D119" s="176"/>
      <c r="E119" s="176"/>
      <c r="F119" s="176"/>
      <c r="G119" s="176"/>
      <c r="H119" s="176"/>
      <c r="I119" s="176"/>
      <c r="J119" s="176"/>
      <c r="K119" s="176"/>
      <c r="L119" s="176"/>
      <c r="M119" s="176"/>
    </row>
    <row r="120" spans="2:13" ht="15.75" customHeight="1" x14ac:dyDescent="0.25">
      <c r="B120" s="176"/>
      <c r="C120" s="176"/>
      <c r="D120" s="176"/>
      <c r="E120" s="176"/>
      <c r="F120" s="176"/>
      <c r="G120" s="176"/>
      <c r="H120" s="176"/>
      <c r="I120" s="176"/>
      <c r="J120" s="176"/>
      <c r="K120" s="176"/>
      <c r="L120" s="176"/>
      <c r="M120" s="176"/>
    </row>
    <row r="121" spans="2:13" ht="15.75" customHeight="1" x14ac:dyDescent="0.25">
      <c r="B121" s="176"/>
      <c r="C121" s="176"/>
      <c r="D121" s="176"/>
      <c r="E121" s="176"/>
      <c r="F121" s="176"/>
      <c r="G121" s="176"/>
      <c r="H121" s="176"/>
      <c r="I121" s="176"/>
      <c r="J121" s="176"/>
      <c r="K121" s="176"/>
      <c r="L121" s="176"/>
      <c r="M121" s="176"/>
    </row>
    <row r="122" spans="2:13" ht="15.75" customHeight="1" x14ac:dyDescent="0.25">
      <c r="B122" s="176"/>
      <c r="C122" s="176"/>
      <c r="D122" s="176"/>
      <c r="E122" s="176"/>
      <c r="F122" s="176"/>
      <c r="G122" s="176"/>
      <c r="H122" s="176"/>
      <c r="I122" s="176"/>
      <c r="J122" s="176"/>
      <c r="K122" s="176"/>
      <c r="L122" s="176"/>
      <c r="M122" s="176"/>
    </row>
    <row r="123" spans="2:13" ht="15.75" customHeight="1" x14ac:dyDescent="0.25">
      <c r="B123" s="176"/>
      <c r="C123" s="176"/>
      <c r="D123" s="176"/>
      <c r="E123" s="176"/>
      <c r="F123" s="176"/>
      <c r="G123" s="176"/>
      <c r="H123" s="176"/>
      <c r="I123" s="176"/>
      <c r="J123" s="176"/>
      <c r="K123" s="176"/>
      <c r="L123" s="176"/>
      <c r="M123" s="176"/>
    </row>
    <row r="124" spans="2:13" ht="15.75" customHeight="1" x14ac:dyDescent="0.25">
      <c r="B124" s="176"/>
      <c r="C124" s="176"/>
      <c r="D124" s="176"/>
      <c r="E124" s="176"/>
      <c r="F124" s="176"/>
      <c r="G124" s="176"/>
      <c r="H124" s="176"/>
      <c r="I124" s="176"/>
      <c r="J124" s="176"/>
      <c r="K124" s="176"/>
      <c r="L124" s="176"/>
      <c r="M124" s="176"/>
    </row>
    <row r="125" spans="2:13" ht="15.75" customHeight="1" x14ac:dyDescent="0.25">
      <c r="B125" s="176"/>
      <c r="C125" s="176"/>
      <c r="D125" s="176"/>
      <c r="E125" s="176"/>
      <c r="F125" s="176"/>
      <c r="G125" s="176"/>
      <c r="H125" s="176"/>
      <c r="I125" s="176"/>
      <c r="J125" s="176"/>
      <c r="K125" s="176"/>
      <c r="L125" s="176"/>
      <c r="M125" s="176"/>
    </row>
    <row r="126" spans="2:13" ht="15.75" customHeight="1" x14ac:dyDescent="0.25">
      <c r="B126" s="176"/>
      <c r="C126" s="176"/>
      <c r="D126" s="176"/>
      <c r="E126" s="176"/>
      <c r="F126" s="176"/>
      <c r="G126" s="176"/>
      <c r="H126" s="176"/>
      <c r="I126" s="176"/>
      <c r="J126" s="176"/>
      <c r="K126" s="176"/>
      <c r="L126" s="176"/>
      <c r="M126" s="176"/>
    </row>
    <row r="127" spans="2:13" ht="15.75" customHeight="1" x14ac:dyDescent="0.25">
      <c r="B127" s="176"/>
      <c r="C127" s="176"/>
      <c r="D127" s="176"/>
      <c r="E127" s="176"/>
      <c r="F127" s="176"/>
      <c r="G127" s="176"/>
      <c r="H127" s="176"/>
      <c r="I127" s="176"/>
      <c r="J127" s="176"/>
      <c r="K127" s="176"/>
      <c r="L127" s="176"/>
      <c r="M127" s="176"/>
    </row>
    <row r="128" spans="2:13" ht="15.75" customHeight="1" x14ac:dyDescent="0.25">
      <c r="B128" s="176"/>
      <c r="C128" s="176"/>
      <c r="D128" s="176"/>
      <c r="E128" s="176"/>
      <c r="F128" s="176"/>
      <c r="G128" s="176"/>
      <c r="H128" s="176"/>
      <c r="I128" s="176"/>
      <c r="J128" s="176"/>
      <c r="K128" s="176"/>
      <c r="L128" s="176"/>
      <c r="M128" s="176"/>
    </row>
    <row r="129" spans="2:13" ht="15.75" customHeight="1" x14ac:dyDescent="0.25">
      <c r="B129" s="176"/>
      <c r="C129" s="176"/>
      <c r="D129" s="176"/>
      <c r="E129" s="176"/>
      <c r="F129" s="176"/>
      <c r="G129" s="176"/>
      <c r="H129" s="176"/>
      <c r="I129" s="176"/>
      <c r="J129" s="176"/>
      <c r="K129" s="176"/>
      <c r="L129" s="176"/>
      <c r="M129" s="176"/>
    </row>
    <row r="130" spans="2:13" ht="15.75" customHeight="1" x14ac:dyDescent="0.25">
      <c r="B130" s="176"/>
      <c r="C130" s="176"/>
      <c r="D130" s="176"/>
      <c r="E130" s="176"/>
      <c r="F130" s="176"/>
      <c r="G130" s="176"/>
      <c r="H130" s="176"/>
      <c r="I130" s="176"/>
      <c r="J130" s="176"/>
      <c r="K130" s="176"/>
      <c r="L130" s="176"/>
      <c r="M130" s="176"/>
    </row>
    <row r="131" spans="2:13" ht="15.75" customHeight="1" x14ac:dyDescent="0.25">
      <c r="B131" s="176"/>
      <c r="C131" s="176"/>
      <c r="D131" s="176"/>
      <c r="E131" s="176"/>
      <c r="F131" s="176"/>
      <c r="G131" s="176"/>
      <c r="H131" s="176"/>
      <c r="I131" s="176"/>
      <c r="J131" s="176"/>
      <c r="K131" s="176"/>
      <c r="L131" s="176"/>
      <c r="M131" s="176"/>
    </row>
    <row r="132" spans="2:13" ht="15.75" customHeight="1" x14ac:dyDescent="0.25">
      <c r="B132" s="176"/>
      <c r="C132" s="176"/>
      <c r="D132" s="176"/>
      <c r="E132" s="176"/>
      <c r="F132" s="176"/>
      <c r="G132" s="176"/>
      <c r="H132" s="176"/>
      <c r="I132" s="176"/>
      <c r="J132" s="176"/>
      <c r="K132" s="176"/>
      <c r="L132" s="176"/>
      <c r="M132" s="176"/>
    </row>
    <row r="133" spans="2:13" ht="15.75" customHeight="1" x14ac:dyDescent="0.25">
      <c r="B133" s="176"/>
      <c r="C133" s="176"/>
      <c r="D133" s="176"/>
      <c r="E133" s="176"/>
      <c r="F133" s="176"/>
      <c r="G133" s="176"/>
      <c r="H133" s="176"/>
      <c r="I133" s="176"/>
      <c r="J133" s="176"/>
      <c r="K133" s="176"/>
      <c r="L133" s="176"/>
      <c r="M133" s="176"/>
    </row>
    <row r="134" spans="2:13" ht="15.75" customHeight="1" x14ac:dyDescent="0.25">
      <c r="B134" s="176"/>
      <c r="C134" s="176"/>
      <c r="D134" s="176"/>
      <c r="E134" s="176"/>
      <c r="F134" s="176"/>
      <c r="G134" s="176"/>
      <c r="H134" s="176"/>
      <c r="I134" s="176"/>
      <c r="J134" s="176"/>
      <c r="K134" s="176"/>
      <c r="L134" s="176"/>
      <c r="M134" s="176"/>
    </row>
    <row r="135" spans="2:13" ht="15.75" customHeight="1" x14ac:dyDescent="0.25">
      <c r="B135" s="176"/>
      <c r="C135" s="176"/>
      <c r="D135" s="176"/>
      <c r="E135" s="176"/>
      <c r="F135" s="176"/>
      <c r="G135" s="176"/>
      <c r="H135" s="176"/>
      <c r="I135" s="176"/>
      <c r="J135" s="176"/>
      <c r="K135" s="176"/>
      <c r="L135" s="176"/>
      <c r="M135" s="176"/>
    </row>
    <row r="136" spans="2:13" ht="15.75" customHeight="1" x14ac:dyDescent="0.25">
      <c r="B136" s="176"/>
      <c r="C136" s="176"/>
      <c r="D136" s="176"/>
      <c r="E136" s="176"/>
      <c r="F136" s="176"/>
      <c r="G136" s="176"/>
      <c r="H136" s="176"/>
      <c r="I136" s="176"/>
      <c r="J136" s="176"/>
      <c r="K136" s="176"/>
      <c r="L136" s="176"/>
      <c r="M136" s="176"/>
    </row>
    <row r="137" spans="2:13" ht="15.75" customHeight="1" x14ac:dyDescent="0.25">
      <c r="B137" s="176"/>
      <c r="C137" s="176"/>
      <c r="D137" s="176"/>
      <c r="E137" s="176"/>
      <c r="F137" s="176"/>
      <c r="G137" s="176"/>
      <c r="H137" s="176"/>
      <c r="I137" s="176"/>
      <c r="J137" s="176"/>
      <c r="K137" s="176"/>
      <c r="L137" s="176"/>
      <c r="M137" s="176"/>
    </row>
    <row r="138" spans="2:13" ht="15.75" customHeight="1" x14ac:dyDescent="0.25">
      <c r="B138" s="176"/>
      <c r="C138" s="176"/>
      <c r="D138" s="176"/>
      <c r="E138" s="176"/>
      <c r="F138" s="176"/>
      <c r="G138" s="176"/>
      <c r="H138" s="176"/>
      <c r="I138" s="176"/>
      <c r="J138" s="176"/>
      <c r="K138" s="176"/>
      <c r="L138" s="176"/>
      <c r="M138" s="176"/>
    </row>
    <row r="139" spans="2:13" ht="15.75" customHeight="1" x14ac:dyDescent="0.25">
      <c r="B139" s="176"/>
      <c r="C139" s="176"/>
      <c r="D139" s="176"/>
      <c r="E139" s="176"/>
      <c r="F139" s="176"/>
      <c r="G139" s="176"/>
      <c r="H139" s="176"/>
      <c r="I139" s="176"/>
      <c r="J139" s="176"/>
      <c r="K139" s="176"/>
      <c r="L139" s="176"/>
      <c r="M139" s="176"/>
    </row>
    <row r="140" spans="2:13" ht="15.75" customHeight="1" x14ac:dyDescent="0.25">
      <c r="B140" s="176"/>
      <c r="C140" s="176"/>
      <c r="D140" s="176"/>
      <c r="E140" s="176"/>
      <c r="F140" s="176"/>
      <c r="G140" s="176"/>
      <c r="H140" s="176"/>
      <c r="I140" s="176"/>
      <c r="J140" s="176"/>
      <c r="K140" s="176"/>
      <c r="L140" s="176"/>
      <c r="M140" s="176"/>
    </row>
    <row r="141" spans="2:13" ht="15.75" customHeight="1" x14ac:dyDescent="0.25">
      <c r="B141" s="176"/>
      <c r="C141" s="176"/>
      <c r="D141" s="176"/>
      <c r="E141" s="176"/>
      <c r="F141" s="176"/>
      <c r="G141" s="176"/>
      <c r="H141" s="176"/>
      <c r="I141" s="176"/>
      <c r="J141" s="176"/>
      <c r="K141" s="176"/>
      <c r="L141" s="176"/>
      <c r="M141" s="176"/>
    </row>
    <row r="142" spans="2:13" ht="15.75" customHeight="1" x14ac:dyDescent="0.25">
      <c r="B142" s="176"/>
      <c r="C142" s="176"/>
      <c r="D142" s="176"/>
      <c r="E142" s="176"/>
      <c r="F142" s="176"/>
      <c r="G142" s="176"/>
      <c r="H142" s="176"/>
      <c r="I142" s="176"/>
      <c r="J142" s="176"/>
      <c r="K142" s="176"/>
      <c r="L142" s="176"/>
      <c r="M142" s="176"/>
    </row>
    <row r="143" spans="2:13" ht="15.75" customHeight="1" x14ac:dyDescent="0.25">
      <c r="B143" s="176"/>
      <c r="C143" s="176"/>
      <c r="D143" s="176"/>
      <c r="E143" s="176"/>
      <c r="F143" s="176"/>
      <c r="G143" s="176"/>
      <c r="H143" s="176"/>
      <c r="I143" s="176"/>
      <c r="J143" s="176"/>
      <c r="K143" s="176"/>
      <c r="L143" s="176"/>
      <c r="M143" s="176"/>
    </row>
    <row r="144" spans="2:13" ht="15.75" customHeight="1" x14ac:dyDescent="0.25">
      <c r="B144" s="176"/>
      <c r="C144" s="176"/>
      <c r="D144" s="176"/>
      <c r="E144" s="176"/>
      <c r="F144" s="176"/>
      <c r="G144" s="176"/>
      <c r="H144" s="176"/>
      <c r="I144" s="176"/>
      <c r="J144" s="176"/>
      <c r="K144" s="176"/>
      <c r="L144" s="176"/>
      <c r="M144" s="176"/>
    </row>
    <row r="145" spans="2:13" ht="15.75" customHeight="1" x14ac:dyDescent="0.25">
      <c r="B145" s="176"/>
      <c r="C145" s="176"/>
      <c r="D145" s="176"/>
      <c r="E145" s="176"/>
      <c r="F145" s="176"/>
      <c r="G145" s="176"/>
      <c r="H145" s="176"/>
      <c r="I145" s="176"/>
      <c r="J145" s="176"/>
      <c r="K145" s="176"/>
      <c r="L145" s="176"/>
      <c r="M145" s="176"/>
    </row>
    <row r="146" spans="2:13" ht="15.75" customHeight="1" x14ac:dyDescent="0.25">
      <c r="B146" s="176"/>
      <c r="C146" s="176"/>
      <c r="D146" s="176"/>
      <c r="E146" s="176"/>
      <c r="F146" s="176"/>
      <c r="G146" s="176"/>
      <c r="H146" s="176"/>
      <c r="I146" s="176"/>
      <c r="J146" s="176"/>
      <c r="K146" s="176"/>
      <c r="L146" s="176"/>
      <c r="M146" s="176"/>
    </row>
    <row r="147" spans="2:13" ht="15.75" customHeight="1" x14ac:dyDescent="0.25">
      <c r="B147" s="176"/>
      <c r="C147" s="176"/>
      <c r="D147" s="176"/>
      <c r="E147" s="176"/>
      <c r="F147" s="176"/>
      <c r="G147" s="176"/>
      <c r="H147" s="176"/>
      <c r="I147" s="176"/>
      <c r="J147" s="176"/>
      <c r="K147" s="176"/>
      <c r="L147" s="176"/>
      <c r="M147" s="176"/>
    </row>
    <row r="148" spans="2:13" ht="15.75" customHeight="1" x14ac:dyDescent="0.25">
      <c r="B148" s="176"/>
      <c r="C148" s="176"/>
      <c r="D148" s="176"/>
      <c r="E148" s="176"/>
      <c r="F148" s="176"/>
      <c r="G148" s="176"/>
      <c r="H148" s="176"/>
      <c r="I148" s="176"/>
      <c r="J148" s="176"/>
      <c r="K148" s="176"/>
      <c r="L148" s="176"/>
      <c r="M148" s="176"/>
    </row>
    <row r="149" spans="2:13" ht="15.75" customHeight="1" x14ac:dyDescent="0.25">
      <c r="B149" s="176"/>
      <c r="C149" s="176"/>
      <c r="D149" s="176"/>
      <c r="E149" s="176"/>
      <c r="F149" s="176"/>
      <c r="G149" s="176"/>
      <c r="H149" s="176"/>
      <c r="I149" s="176"/>
      <c r="J149" s="176"/>
      <c r="K149" s="176"/>
      <c r="L149" s="176"/>
      <c r="M149" s="176"/>
    </row>
    <row r="150" spans="2:13" ht="15.75" customHeight="1" x14ac:dyDescent="0.25">
      <c r="B150" s="176"/>
      <c r="C150" s="176"/>
      <c r="D150" s="176"/>
      <c r="E150" s="176"/>
      <c r="F150" s="176"/>
      <c r="G150" s="176"/>
      <c r="H150" s="176"/>
      <c r="I150" s="176"/>
      <c r="J150" s="176"/>
      <c r="K150" s="176"/>
      <c r="L150" s="176"/>
      <c r="M150" s="176"/>
    </row>
    <row r="151" spans="2:13" ht="15.75" customHeight="1" x14ac:dyDescent="0.25">
      <c r="B151" s="176"/>
      <c r="C151" s="176"/>
      <c r="D151" s="176"/>
      <c r="E151" s="176"/>
      <c r="F151" s="176"/>
      <c r="G151" s="176"/>
      <c r="H151" s="176"/>
      <c r="I151" s="176"/>
      <c r="J151" s="176"/>
      <c r="K151" s="176"/>
      <c r="L151" s="176"/>
      <c r="M151" s="176"/>
    </row>
    <row r="152" spans="2:13" ht="15.75" customHeight="1" x14ac:dyDescent="0.25">
      <c r="B152" s="176"/>
      <c r="C152" s="176"/>
      <c r="D152" s="176"/>
      <c r="E152" s="176"/>
      <c r="F152" s="176"/>
      <c r="G152" s="176"/>
      <c r="H152" s="176"/>
      <c r="I152" s="176"/>
      <c r="J152" s="176"/>
      <c r="K152" s="176"/>
      <c r="L152" s="176"/>
      <c r="M152" s="176"/>
    </row>
    <row r="153" spans="2:13" ht="15.75" customHeight="1" x14ac:dyDescent="0.25">
      <c r="B153" s="176"/>
      <c r="C153" s="176"/>
      <c r="D153" s="176"/>
      <c r="E153" s="176"/>
      <c r="F153" s="176"/>
      <c r="G153" s="176"/>
      <c r="H153" s="176"/>
      <c r="I153" s="176"/>
      <c r="J153" s="176"/>
      <c r="K153" s="176"/>
      <c r="L153" s="176"/>
      <c r="M153" s="176"/>
    </row>
    <row r="154" spans="2:13" ht="15.75" customHeight="1" x14ac:dyDescent="0.25">
      <c r="B154" s="176"/>
      <c r="C154" s="176"/>
      <c r="D154" s="176"/>
      <c r="E154" s="176"/>
      <c r="F154" s="176"/>
      <c r="G154" s="176"/>
      <c r="H154" s="176"/>
      <c r="I154" s="176"/>
      <c r="J154" s="176"/>
      <c r="K154" s="176"/>
      <c r="L154" s="176"/>
      <c r="M154" s="176"/>
    </row>
    <row r="155" spans="2:13" ht="15.75" customHeight="1" x14ac:dyDescent="0.25">
      <c r="B155" s="176"/>
      <c r="C155" s="176"/>
      <c r="D155" s="176"/>
      <c r="E155" s="176"/>
      <c r="F155" s="176"/>
      <c r="G155" s="176"/>
      <c r="H155" s="176"/>
      <c r="I155" s="176"/>
      <c r="J155" s="176"/>
      <c r="K155" s="176"/>
      <c r="L155" s="176"/>
      <c r="M155" s="176"/>
    </row>
    <row r="156" spans="2:13" ht="15.75" customHeight="1" x14ac:dyDescent="0.25">
      <c r="B156" s="176"/>
      <c r="C156" s="176"/>
      <c r="D156" s="176"/>
      <c r="E156" s="176"/>
      <c r="F156" s="176"/>
      <c r="G156" s="176"/>
      <c r="H156" s="176"/>
      <c r="I156" s="176"/>
      <c r="J156" s="176"/>
      <c r="K156" s="176"/>
      <c r="L156" s="176"/>
      <c r="M156" s="176"/>
    </row>
    <row r="157" spans="2:13" ht="15.75" customHeight="1" x14ac:dyDescent="0.25">
      <c r="B157" s="176"/>
      <c r="C157" s="176"/>
      <c r="D157" s="176"/>
      <c r="E157" s="176"/>
      <c r="F157" s="176"/>
      <c r="G157" s="176"/>
      <c r="H157" s="176"/>
      <c r="I157" s="176"/>
      <c r="J157" s="176"/>
      <c r="K157" s="176"/>
      <c r="L157" s="176"/>
      <c r="M157" s="176"/>
    </row>
    <row r="158" spans="2:13" ht="15.75" customHeight="1" x14ac:dyDescent="0.25">
      <c r="B158" s="176"/>
      <c r="C158" s="176"/>
      <c r="D158" s="176"/>
      <c r="E158" s="176"/>
      <c r="F158" s="176"/>
      <c r="G158" s="176"/>
      <c r="H158" s="176"/>
      <c r="I158" s="176"/>
      <c r="J158" s="176"/>
      <c r="K158" s="176"/>
      <c r="L158" s="176"/>
      <c r="M158" s="176"/>
    </row>
    <row r="159" spans="2:13" ht="15.75" customHeight="1" x14ac:dyDescent="0.25">
      <c r="B159" s="176"/>
      <c r="C159" s="176"/>
      <c r="D159" s="176"/>
      <c r="E159" s="176"/>
      <c r="F159" s="176"/>
      <c r="G159" s="176"/>
      <c r="H159" s="176"/>
      <c r="I159" s="176"/>
      <c r="J159" s="176"/>
      <c r="K159" s="176"/>
      <c r="L159" s="176"/>
      <c r="M159" s="176"/>
    </row>
    <row r="160" spans="2:13" ht="15.75" customHeight="1" x14ac:dyDescent="0.25">
      <c r="B160" s="176"/>
      <c r="C160" s="176"/>
      <c r="D160" s="176"/>
      <c r="E160" s="176"/>
      <c r="F160" s="176"/>
      <c r="G160" s="176"/>
      <c r="H160" s="176"/>
      <c r="I160" s="176"/>
      <c r="J160" s="176"/>
      <c r="K160" s="176"/>
      <c r="L160" s="176"/>
      <c r="M160" s="176"/>
    </row>
    <row r="161" spans="2:13" ht="15.75" customHeight="1" x14ac:dyDescent="0.25">
      <c r="B161" s="176"/>
      <c r="C161" s="176"/>
      <c r="D161" s="176"/>
      <c r="E161" s="176"/>
      <c r="F161" s="176"/>
      <c r="G161" s="176"/>
      <c r="H161" s="176"/>
      <c r="I161" s="176"/>
      <c r="J161" s="176"/>
      <c r="K161" s="176"/>
      <c r="L161" s="176"/>
      <c r="M161" s="176"/>
    </row>
    <row r="162" spans="2:13" ht="15.75" customHeight="1" x14ac:dyDescent="0.25">
      <c r="B162" s="176"/>
      <c r="C162" s="176"/>
      <c r="D162" s="176"/>
      <c r="E162" s="176"/>
      <c r="F162" s="176"/>
      <c r="G162" s="176"/>
      <c r="H162" s="176"/>
      <c r="I162" s="176"/>
      <c r="J162" s="176"/>
      <c r="K162" s="176"/>
      <c r="L162" s="176"/>
      <c r="M162" s="176"/>
    </row>
    <row r="163" spans="2:13" ht="15.75" customHeight="1" x14ac:dyDescent="0.25">
      <c r="B163" s="176"/>
      <c r="C163" s="176"/>
      <c r="D163" s="176"/>
      <c r="E163" s="176"/>
      <c r="F163" s="176"/>
      <c r="G163" s="176"/>
      <c r="H163" s="176"/>
      <c r="I163" s="176"/>
      <c r="J163" s="176"/>
      <c r="K163" s="176"/>
      <c r="L163" s="176"/>
      <c r="M163" s="176"/>
    </row>
    <row r="164" spans="2:13" ht="15.75" customHeight="1" x14ac:dyDescent="0.25">
      <c r="B164" s="176"/>
      <c r="C164" s="176"/>
      <c r="D164" s="176"/>
      <c r="E164" s="176"/>
      <c r="F164" s="176"/>
      <c r="G164" s="176"/>
      <c r="H164" s="176"/>
      <c r="I164" s="176"/>
      <c r="J164" s="176"/>
      <c r="K164" s="176"/>
      <c r="L164" s="176"/>
      <c r="M164" s="176"/>
    </row>
    <row r="165" spans="2:13" ht="15.75" customHeight="1" x14ac:dyDescent="0.25">
      <c r="B165" s="176"/>
      <c r="C165" s="176"/>
      <c r="D165" s="176"/>
      <c r="E165" s="176"/>
      <c r="F165" s="176"/>
      <c r="G165" s="176"/>
      <c r="H165" s="176"/>
      <c r="I165" s="176"/>
      <c r="J165" s="176"/>
      <c r="K165" s="176"/>
      <c r="L165" s="176"/>
      <c r="M165" s="176"/>
    </row>
    <row r="166" spans="2:13" ht="15.75" customHeight="1" x14ac:dyDescent="0.25">
      <c r="B166" s="176"/>
      <c r="C166" s="176"/>
      <c r="D166" s="176"/>
      <c r="E166" s="176"/>
      <c r="F166" s="176"/>
      <c r="G166" s="176"/>
      <c r="H166" s="176"/>
      <c r="I166" s="176"/>
      <c r="J166" s="176"/>
      <c r="K166" s="176"/>
      <c r="L166" s="176"/>
      <c r="M166" s="176"/>
    </row>
    <row r="167" spans="2:13" ht="15.75" customHeight="1" x14ac:dyDescent="0.25">
      <c r="B167" s="176"/>
      <c r="C167" s="176"/>
      <c r="D167" s="176"/>
      <c r="E167" s="176"/>
      <c r="F167" s="176"/>
      <c r="G167" s="176"/>
      <c r="H167" s="176"/>
      <c r="I167" s="176"/>
      <c r="J167" s="176"/>
      <c r="K167" s="176"/>
      <c r="L167" s="176"/>
      <c r="M167" s="176"/>
    </row>
    <row r="168" spans="2:13" ht="15.75" customHeight="1" x14ac:dyDescent="0.25">
      <c r="B168" s="176"/>
      <c r="C168" s="176"/>
      <c r="D168" s="176"/>
      <c r="E168" s="176"/>
      <c r="F168" s="176"/>
      <c r="G168" s="176"/>
      <c r="H168" s="176"/>
      <c r="I168" s="176"/>
      <c r="J168" s="176"/>
      <c r="K168" s="176"/>
      <c r="L168" s="176"/>
      <c r="M168" s="176"/>
    </row>
    <row r="169" spans="2:13" ht="15.75" customHeight="1" x14ac:dyDescent="0.25">
      <c r="B169" s="176"/>
      <c r="C169" s="176"/>
      <c r="D169" s="176"/>
      <c r="E169" s="176"/>
      <c r="F169" s="176"/>
      <c r="G169" s="176"/>
      <c r="H169" s="176"/>
      <c r="I169" s="176"/>
      <c r="J169" s="176"/>
      <c r="K169" s="176"/>
      <c r="L169" s="176"/>
      <c r="M169" s="176"/>
    </row>
    <row r="170" spans="2:13" ht="15.75" customHeight="1" x14ac:dyDescent="0.25">
      <c r="B170" s="176"/>
      <c r="C170" s="176"/>
      <c r="D170" s="176"/>
      <c r="E170" s="176"/>
      <c r="F170" s="176"/>
      <c r="G170" s="176"/>
      <c r="H170" s="176"/>
      <c r="I170" s="176"/>
      <c r="J170" s="176"/>
      <c r="K170" s="176"/>
      <c r="L170" s="176"/>
      <c r="M170" s="176"/>
    </row>
    <row r="171" spans="2:13" ht="15.75" customHeight="1" x14ac:dyDescent="0.25">
      <c r="B171" s="176"/>
      <c r="C171" s="176"/>
      <c r="D171" s="176"/>
      <c r="E171" s="176"/>
      <c r="F171" s="176"/>
      <c r="G171" s="176"/>
      <c r="H171" s="176"/>
      <c r="I171" s="176"/>
      <c r="J171" s="176"/>
      <c r="K171" s="176"/>
      <c r="L171" s="176"/>
      <c r="M171" s="176"/>
    </row>
    <row r="172" spans="2:13" ht="15.75" customHeight="1" x14ac:dyDescent="0.25">
      <c r="B172" s="176"/>
      <c r="C172" s="176"/>
      <c r="D172" s="176"/>
      <c r="E172" s="176"/>
      <c r="F172" s="176"/>
      <c r="G172" s="176"/>
      <c r="H172" s="176"/>
      <c r="I172" s="176"/>
      <c r="J172" s="176"/>
      <c r="K172" s="176"/>
      <c r="L172" s="176"/>
      <c r="M172" s="176"/>
    </row>
    <row r="173" spans="2:13" ht="15.75" customHeight="1" x14ac:dyDescent="0.25">
      <c r="B173" s="176"/>
      <c r="C173" s="176"/>
      <c r="D173" s="176"/>
      <c r="E173" s="176"/>
      <c r="F173" s="176"/>
      <c r="G173" s="176"/>
      <c r="H173" s="176"/>
      <c r="I173" s="176"/>
      <c r="J173" s="176"/>
      <c r="K173" s="176"/>
      <c r="L173" s="176"/>
      <c r="M173" s="176"/>
    </row>
    <row r="174" spans="2:13" ht="15.75" customHeight="1" x14ac:dyDescent="0.25">
      <c r="B174" s="176"/>
      <c r="C174" s="176"/>
      <c r="D174" s="176"/>
      <c r="E174" s="176"/>
      <c r="F174" s="176"/>
      <c r="G174" s="176"/>
      <c r="H174" s="176"/>
      <c r="I174" s="176"/>
      <c r="J174" s="176"/>
      <c r="K174" s="176"/>
      <c r="L174" s="176"/>
      <c r="M174" s="176"/>
    </row>
    <row r="175" spans="2:13" ht="15.75" customHeight="1" x14ac:dyDescent="0.25">
      <c r="B175" s="176"/>
      <c r="C175" s="176"/>
      <c r="D175" s="176"/>
      <c r="E175" s="176"/>
      <c r="F175" s="176"/>
      <c r="G175" s="176"/>
      <c r="H175" s="176"/>
      <c r="I175" s="176"/>
      <c r="J175" s="176"/>
      <c r="K175" s="176"/>
      <c r="L175" s="176"/>
      <c r="M175" s="176"/>
    </row>
    <row r="176" spans="2:13" ht="15.75" customHeight="1" x14ac:dyDescent="0.25">
      <c r="B176" s="176"/>
      <c r="C176" s="176"/>
      <c r="D176" s="176"/>
      <c r="E176" s="176"/>
      <c r="F176" s="176"/>
      <c r="G176" s="176"/>
      <c r="H176" s="176"/>
      <c r="I176" s="176"/>
      <c r="J176" s="176"/>
      <c r="K176" s="176"/>
      <c r="L176" s="176"/>
      <c r="M176" s="176"/>
    </row>
    <row r="177" spans="2:13" ht="15.75" customHeight="1" x14ac:dyDescent="0.25">
      <c r="B177" s="176"/>
      <c r="C177" s="176"/>
      <c r="D177" s="176"/>
      <c r="E177" s="176"/>
      <c r="F177" s="176"/>
      <c r="G177" s="176"/>
      <c r="H177" s="176"/>
      <c r="I177" s="176"/>
      <c r="J177" s="176"/>
      <c r="K177" s="176"/>
      <c r="L177" s="176"/>
      <c r="M177" s="176"/>
    </row>
    <row r="178" spans="2:13" ht="15.75" customHeight="1" x14ac:dyDescent="0.25">
      <c r="B178" s="176"/>
      <c r="C178" s="176"/>
      <c r="D178" s="176"/>
      <c r="E178" s="176"/>
      <c r="F178" s="176"/>
      <c r="G178" s="176"/>
      <c r="H178" s="176"/>
      <c r="I178" s="176"/>
      <c r="J178" s="176"/>
      <c r="K178" s="176"/>
      <c r="L178" s="176"/>
      <c r="M178" s="176"/>
    </row>
    <row r="179" spans="2:13" ht="15.75" customHeight="1" x14ac:dyDescent="0.25">
      <c r="B179" s="176"/>
      <c r="C179" s="176"/>
      <c r="D179" s="176"/>
      <c r="E179" s="176"/>
      <c r="F179" s="176"/>
      <c r="G179" s="176"/>
      <c r="H179" s="176"/>
      <c r="I179" s="176"/>
      <c r="J179" s="176"/>
      <c r="K179" s="176"/>
      <c r="L179" s="176"/>
      <c r="M179" s="176"/>
    </row>
    <row r="180" spans="2:13" ht="15.75" customHeight="1" x14ac:dyDescent="0.25">
      <c r="B180" s="176"/>
      <c r="C180" s="176"/>
      <c r="D180" s="176"/>
      <c r="E180" s="176"/>
      <c r="F180" s="176"/>
      <c r="G180" s="176"/>
      <c r="H180" s="176"/>
      <c r="I180" s="176"/>
      <c r="J180" s="176"/>
      <c r="K180" s="176"/>
      <c r="L180" s="176"/>
      <c r="M180" s="176"/>
    </row>
    <row r="181" spans="2:13" ht="15.75" customHeight="1" x14ac:dyDescent="0.25">
      <c r="B181" s="176"/>
      <c r="C181" s="176"/>
      <c r="D181" s="176"/>
      <c r="E181" s="176"/>
      <c r="F181" s="176"/>
      <c r="G181" s="176"/>
      <c r="H181" s="176"/>
      <c r="I181" s="176"/>
      <c r="J181" s="176"/>
      <c r="K181" s="176"/>
      <c r="L181" s="176"/>
      <c r="M181" s="176"/>
    </row>
    <row r="182" spans="2:13" ht="15.75" customHeight="1" x14ac:dyDescent="0.25">
      <c r="B182" s="176"/>
      <c r="C182" s="176"/>
      <c r="D182" s="176"/>
      <c r="E182" s="176"/>
      <c r="F182" s="176"/>
      <c r="G182" s="176"/>
      <c r="H182" s="176"/>
      <c r="I182" s="176"/>
      <c r="J182" s="176"/>
      <c r="K182" s="176"/>
      <c r="L182" s="176"/>
      <c r="M182" s="176"/>
    </row>
    <row r="183" spans="2:13" ht="15.75" customHeight="1" x14ac:dyDescent="0.25">
      <c r="B183" s="176"/>
      <c r="C183" s="176"/>
      <c r="D183" s="176"/>
      <c r="E183" s="176"/>
      <c r="F183" s="176"/>
      <c r="G183" s="176"/>
      <c r="H183" s="176"/>
      <c r="I183" s="176"/>
      <c r="J183" s="176"/>
      <c r="K183" s="176"/>
      <c r="L183" s="176"/>
      <c r="M183" s="176"/>
    </row>
    <row r="184" spans="2:13" ht="15.75" customHeight="1" x14ac:dyDescent="0.25">
      <c r="B184" s="176"/>
      <c r="C184" s="176"/>
      <c r="D184" s="176"/>
      <c r="E184" s="176"/>
      <c r="F184" s="176"/>
      <c r="G184" s="176"/>
      <c r="H184" s="176"/>
      <c r="I184" s="176"/>
      <c r="J184" s="176"/>
      <c r="K184" s="176"/>
      <c r="L184" s="176"/>
      <c r="M184" s="176"/>
    </row>
    <row r="185" spans="2:13" ht="15.75" customHeight="1" x14ac:dyDescent="0.25">
      <c r="B185" s="176"/>
      <c r="C185" s="176"/>
      <c r="D185" s="176"/>
      <c r="E185" s="176"/>
      <c r="F185" s="176"/>
      <c r="G185" s="176"/>
      <c r="H185" s="176"/>
      <c r="I185" s="176"/>
      <c r="J185" s="176"/>
      <c r="K185" s="176"/>
      <c r="L185" s="176"/>
      <c r="M185" s="176"/>
    </row>
    <row r="186" spans="2:13" ht="15.75" customHeight="1" x14ac:dyDescent="0.25">
      <c r="B186" s="176"/>
      <c r="C186" s="176"/>
      <c r="D186" s="176"/>
      <c r="E186" s="176"/>
      <c r="F186" s="176"/>
      <c r="G186" s="176"/>
      <c r="H186" s="176"/>
      <c r="I186" s="176"/>
      <c r="J186" s="176"/>
      <c r="K186" s="176"/>
      <c r="L186" s="176"/>
      <c r="M186" s="176"/>
    </row>
    <row r="187" spans="2:13" ht="15.75" customHeight="1" x14ac:dyDescent="0.25">
      <c r="B187" s="176"/>
      <c r="C187" s="176"/>
      <c r="D187" s="176"/>
      <c r="E187" s="176"/>
      <c r="F187" s="176"/>
      <c r="G187" s="176"/>
      <c r="H187" s="176"/>
      <c r="I187" s="176"/>
      <c r="J187" s="176"/>
      <c r="K187" s="176"/>
      <c r="L187" s="176"/>
      <c r="M187" s="176"/>
    </row>
    <row r="188" spans="2:13" ht="15.75" customHeight="1" x14ac:dyDescent="0.25">
      <c r="B188" s="176"/>
      <c r="C188" s="176"/>
      <c r="D188" s="176"/>
      <c r="E188" s="176"/>
      <c r="F188" s="176"/>
      <c r="G188" s="176"/>
      <c r="H188" s="176"/>
      <c r="I188" s="176"/>
      <c r="J188" s="176"/>
      <c r="K188" s="176"/>
      <c r="L188" s="176"/>
      <c r="M188" s="176"/>
    </row>
    <row r="189" spans="2:13" ht="15.75" customHeight="1" x14ac:dyDescent="0.25">
      <c r="B189" s="176"/>
      <c r="C189" s="176"/>
      <c r="D189" s="176"/>
      <c r="E189" s="176"/>
      <c r="F189" s="176"/>
      <c r="G189" s="176"/>
      <c r="H189" s="176"/>
      <c r="I189" s="176"/>
      <c r="J189" s="176"/>
      <c r="K189" s="176"/>
      <c r="L189" s="176"/>
      <c r="M189" s="176"/>
    </row>
    <row r="190" spans="2:13" ht="15.75" customHeight="1" x14ac:dyDescent="0.25">
      <c r="B190" s="176"/>
      <c r="C190" s="176"/>
      <c r="D190" s="176"/>
      <c r="E190" s="176"/>
      <c r="F190" s="176"/>
      <c r="G190" s="176"/>
      <c r="H190" s="176"/>
      <c r="I190" s="176"/>
      <c r="J190" s="176"/>
      <c r="K190" s="176"/>
      <c r="L190" s="176"/>
      <c r="M190" s="176"/>
    </row>
    <row r="191" spans="2:13" ht="15.75" customHeight="1" x14ac:dyDescent="0.25">
      <c r="B191" s="176"/>
      <c r="C191" s="176"/>
      <c r="D191" s="176"/>
      <c r="E191" s="176"/>
      <c r="F191" s="176"/>
      <c r="G191" s="176"/>
      <c r="H191" s="176"/>
      <c r="I191" s="176"/>
      <c r="J191" s="176"/>
      <c r="K191" s="176"/>
      <c r="L191" s="176"/>
      <c r="M191" s="176"/>
    </row>
    <row r="192" spans="2:13" ht="15.75" customHeight="1" x14ac:dyDescent="0.25">
      <c r="B192" s="176"/>
      <c r="C192" s="176"/>
      <c r="D192" s="176"/>
      <c r="E192" s="176"/>
      <c r="F192" s="176"/>
      <c r="G192" s="176"/>
      <c r="H192" s="176"/>
      <c r="I192" s="176"/>
      <c r="J192" s="176"/>
      <c r="K192" s="176"/>
      <c r="L192" s="176"/>
      <c r="M192" s="176"/>
    </row>
    <row r="193" spans="2:13" ht="15.75" customHeight="1" x14ac:dyDescent="0.25">
      <c r="B193" s="176"/>
      <c r="C193" s="176"/>
      <c r="D193" s="176"/>
      <c r="E193" s="176"/>
      <c r="F193" s="176"/>
      <c r="G193" s="176"/>
      <c r="H193" s="176"/>
      <c r="I193" s="176"/>
      <c r="J193" s="176"/>
      <c r="K193" s="176"/>
      <c r="L193" s="176"/>
      <c r="M193" s="176"/>
    </row>
    <row r="194" spans="2:13" ht="15.75" customHeight="1" x14ac:dyDescent="0.25">
      <c r="B194" s="176"/>
      <c r="C194" s="176"/>
      <c r="D194" s="176"/>
      <c r="E194" s="176"/>
      <c r="F194" s="176"/>
      <c r="G194" s="176"/>
      <c r="H194" s="176"/>
      <c r="I194" s="176"/>
      <c r="J194" s="176"/>
      <c r="K194" s="176"/>
      <c r="L194" s="176"/>
      <c r="M194" s="176"/>
    </row>
    <row r="195" spans="2:13" ht="15.75" customHeight="1" x14ac:dyDescent="0.25">
      <c r="B195" s="176"/>
      <c r="C195" s="176"/>
      <c r="D195" s="176"/>
      <c r="E195" s="176"/>
      <c r="F195" s="176"/>
      <c r="G195" s="176"/>
      <c r="H195" s="176"/>
      <c r="I195" s="176"/>
      <c r="J195" s="176"/>
      <c r="K195" s="176"/>
      <c r="L195" s="176"/>
      <c r="M195" s="176"/>
    </row>
    <row r="196" spans="2:13" ht="15.75" customHeight="1" x14ac:dyDescent="0.25">
      <c r="B196" s="176"/>
      <c r="C196" s="176"/>
      <c r="D196" s="176"/>
      <c r="E196" s="176"/>
      <c r="F196" s="176"/>
      <c r="G196" s="176"/>
      <c r="H196" s="176"/>
      <c r="I196" s="176"/>
      <c r="J196" s="176"/>
      <c r="K196" s="176"/>
      <c r="L196" s="176"/>
      <c r="M196" s="176"/>
    </row>
    <row r="197" spans="2:13" ht="15.75" customHeight="1" x14ac:dyDescent="0.25">
      <c r="B197" s="176"/>
      <c r="C197" s="176"/>
      <c r="D197" s="176"/>
      <c r="E197" s="176"/>
      <c r="F197" s="176"/>
      <c r="G197" s="176"/>
      <c r="H197" s="176"/>
      <c r="I197" s="176"/>
      <c r="J197" s="176"/>
      <c r="K197" s="176"/>
      <c r="L197" s="176"/>
      <c r="M197" s="176"/>
    </row>
    <row r="198" spans="2:13" ht="15.75" customHeight="1" x14ac:dyDescent="0.25">
      <c r="B198" s="176"/>
      <c r="C198" s="176"/>
      <c r="D198" s="176"/>
      <c r="E198" s="176"/>
      <c r="F198" s="176"/>
      <c r="G198" s="176"/>
      <c r="H198" s="176"/>
      <c r="I198" s="176"/>
      <c r="J198" s="176"/>
      <c r="K198" s="176"/>
      <c r="L198" s="176"/>
      <c r="M198" s="176"/>
    </row>
    <row r="199" spans="2:13" ht="15.75" customHeight="1" x14ac:dyDescent="0.25">
      <c r="B199" s="176"/>
      <c r="C199" s="176"/>
      <c r="D199" s="176"/>
      <c r="E199" s="176"/>
      <c r="F199" s="176"/>
      <c r="G199" s="176"/>
      <c r="H199" s="176"/>
      <c r="I199" s="176"/>
      <c r="J199" s="176"/>
      <c r="K199" s="176"/>
      <c r="L199" s="176"/>
      <c r="M199" s="176"/>
    </row>
    <row r="200" spans="2:13" ht="15.75" customHeight="1" x14ac:dyDescent="0.25">
      <c r="B200" s="176"/>
      <c r="C200" s="176"/>
      <c r="D200" s="176"/>
      <c r="E200" s="176"/>
      <c r="F200" s="176"/>
      <c r="G200" s="176"/>
      <c r="H200" s="176"/>
      <c r="I200" s="176"/>
      <c r="J200" s="176"/>
      <c r="K200" s="176"/>
      <c r="L200" s="176"/>
      <c r="M200" s="176"/>
    </row>
    <row r="201" spans="2:13" ht="15.75" customHeight="1" x14ac:dyDescent="0.25">
      <c r="B201" s="176"/>
      <c r="C201" s="176"/>
      <c r="D201" s="176"/>
      <c r="E201" s="176"/>
      <c r="F201" s="176"/>
      <c r="G201" s="176"/>
      <c r="H201" s="176"/>
      <c r="I201" s="176"/>
      <c r="J201" s="176"/>
      <c r="K201" s="176"/>
      <c r="L201" s="176"/>
      <c r="M201" s="176"/>
    </row>
    <row r="202" spans="2:13" ht="15.75" customHeight="1" x14ac:dyDescent="0.25">
      <c r="B202" s="176"/>
      <c r="C202" s="176"/>
      <c r="D202" s="176"/>
      <c r="E202" s="176"/>
      <c r="F202" s="176"/>
      <c r="G202" s="176"/>
      <c r="H202" s="176"/>
      <c r="I202" s="176"/>
      <c r="J202" s="176"/>
      <c r="K202" s="176"/>
      <c r="L202" s="176"/>
      <c r="M202" s="176"/>
    </row>
    <row r="203" spans="2:13" ht="15.75" customHeight="1" x14ac:dyDescent="0.25">
      <c r="B203" s="176"/>
      <c r="C203" s="176"/>
      <c r="D203" s="176"/>
      <c r="E203" s="176"/>
      <c r="F203" s="176"/>
      <c r="G203" s="176"/>
      <c r="H203" s="176"/>
      <c r="I203" s="176"/>
      <c r="J203" s="176"/>
      <c r="K203" s="176"/>
      <c r="L203" s="176"/>
      <c r="M203" s="176"/>
    </row>
    <row r="204" spans="2:13" ht="15.75" customHeight="1" x14ac:dyDescent="0.25">
      <c r="B204" s="176"/>
      <c r="C204" s="176"/>
      <c r="D204" s="176"/>
      <c r="E204" s="176"/>
      <c r="F204" s="176"/>
      <c r="G204" s="176"/>
      <c r="H204" s="176"/>
      <c r="I204" s="176"/>
      <c r="J204" s="176"/>
      <c r="K204" s="176"/>
      <c r="L204" s="176"/>
      <c r="M204" s="176"/>
    </row>
    <row r="205" spans="2:13" ht="15.75" customHeight="1" x14ac:dyDescent="0.25">
      <c r="B205" s="176"/>
      <c r="C205" s="176"/>
      <c r="D205" s="176"/>
      <c r="E205" s="176"/>
      <c r="F205" s="176"/>
      <c r="G205" s="176"/>
      <c r="H205" s="176"/>
      <c r="I205" s="176"/>
      <c r="J205" s="176"/>
      <c r="K205" s="176"/>
      <c r="L205" s="176"/>
      <c r="M205" s="176"/>
    </row>
    <row r="206" spans="2:13" ht="15.75" customHeight="1" x14ac:dyDescent="0.25">
      <c r="B206" s="176"/>
      <c r="C206" s="176"/>
      <c r="D206" s="176"/>
      <c r="E206" s="176"/>
      <c r="F206" s="176"/>
      <c r="G206" s="176"/>
      <c r="H206" s="176"/>
      <c r="I206" s="176"/>
      <c r="J206" s="176"/>
      <c r="K206" s="176"/>
      <c r="L206" s="176"/>
      <c r="M206" s="176"/>
    </row>
    <row r="207" spans="2:13" ht="15.75" customHeight="1" x14ac:dyDescent="0.25">
      <c r="B207" s="176"/>
      <c r="C207" s="176"/>
      <c r="D207" s="176"/>
      <c r="E207" s="176"/>
      <c r="F207" s="176"/>
      <c r="G207" s="176"/>
      <c r="H207" s="176"/>
      <c r="I207" s="176"/>
      <c r="J207" s="176"/>
      <c r="K207" s="176"/>
      <c r="L207" s="176"/>
      <c r="M207" s="176"/>
    </row>
    <row r="208" spans="2:13" ht="15.75" customHeight="1" x14ac:dyDescent="0.25">
      <c r="B208" s="176"/>
      <c r="C208" s="176"/>
      <c r="D208" s="176"/>
      <c r="E208" s="176"/>
      <c r="F208" s="176"/>
      <c r="G208" s="176"/>
      <c r="H208" s="176"/>
      <c r="I208" s="176"/>
      <c r="J208" s="176"/>
      <c r="K208" s="176"/>
      <c r="L208" s="176"/>
      <c r="M208" s="176"/>
    </row>
    <row r="209" spans="2:13" ht="15.75" customHeight="1" x14ac:dyDescent="0.25">
      <c r="B209" s="176"/>
      <c r="C209" s="176"/>
      <c r="D209" s="176"/>
      <c r="E209" s="176"/>
      <c r="F209" s="176"/>
      <c r="G209" s="176"/>
      <c r="H209" s="176"/>
      <c r="I209" s="176"/>
      <c r="J209" s="176"/>
      <c r="K209" s="176"/>
      <c r="L209" s="176"/>
      <c r="M209" s="176"/>
    </row>
    <row r="210" spans="2:13" ht="15.75" customHeight="1" x14ac:dyDescent="0.25">
      <c r="B210" s="176"/>
      <c r="C210" s="176"/>
      <c r="D210" s="176"/>
      <c r="E210" s="176"/>
      <c r="F210" s="176"/>
      <c r="G210" s="176"/>
      <c r="H210" s="176"/>
      <c r="I210" s="176"/>
      <c r="J210" s="176"/>
      <c r="K210" s="176"/>
      <c r="L210" s="176"/>
      <c r="M210" s="176"/>
    </row>
    <row r="211" spans="2:13" ht="15.75" customHeight="1" x14ac:dyDescent="0.25">
      <c r="B211" s="176"/>
      <c r="C211" s="176"/>
      <c r="D211" s="176"/>
      <c r="E211" s="176"/>
      <c r="F211" s="176"/>
      <c r="G211" s="176"/>
      <c r="H211" s="176"/>
      <c r="I211" s="176"/>
      <c r="J211" s="176"/>
      <c r="K211" s="176"/>
      <c r="L211" s="176"/>
      <c r="M211" s="176"/>
    </row>
    <row r="212" spans="2:13" ht="15.75" customHeight="1" x14ac:dyDescent="0.25">
      <c r="B212" s="176"/>
      <c r="C212" s="176"/>
      <c r="D212" s="176"/>
      <c r="E212" s="176"/>
      <c r="F212" s="176"/>
      <c r="G212" s="176"/>
      <c r="H212" s="176"/>
      <c r="I212" s="176"/>
      <c r="J212" s="176"/>
      <c r="K212" s="176"/>
      <c r="L212" s="176"/>
      <c r="M212" s="176"/>
    </row>
    <row r="213" spans="2:13" ht="15.75" customHeight="1" x14ac:dyDescent="0.25">
      <c r="B213" s="176"/>
      <c r="C213" s="176"/>
      <c r="D213" s="176"/>
      <c r="E213" s="176"/>
      <c r="F213" s="176"/>
      <c r="G213" s="176"/>
      <c r="H213" s="176"/>
      <c r="I213" s="176"/>
      <c r="J213" s="176"/>
      <c r="K213" s="176"/>
      <c r="L213" s="176"/>
      <c r="M213" s="176"/>
    </row>
    <row r="214" spans="2:13" ht="15.75" customHeight="1" x14ac:dyDescent="0.25">
      <c r="B214" s="176"/>
      <c r="C214" s="176"/>
      <c r="D214" s="176"/>
      <c r="E214" s="176"/>
      <c r="F214" s="176"/>
      <c r="G214" s="176"/>
      <c r="H214" s="176"/>
      <c r="I214" s="176"/>
      <c r="J214" s="176"/>
      <c r="K214" s="176"/>
      <c r="L214" s="176"/>
      <c r="M214" s="176"/>
    </row>
    <row r="215" spans="2:13" ht="15.75" customHeight="1" x14ac:dyDescent="0.25">
      <c r="B215" s="176"/>
      <c r="C215" s="176"/>
      <c r="D215" s="176"/>
      <c r="E215" s="176"/>
      <c r="F215" s="176"/>
      <c r="G215" s="176"/>
      <c r="H215" s="176"/>
      <c r="I215" s="176"/>
      <c r="J215" s="176"/>
      <c r="K215" s="176"/>
      <c r="L215" s="176"/>
      <c r="M215" s="176"/>
    </row>
    <row r="216" spans="2:13" ht="15.75" customHeight="1" x14ac:dyDescent="0.25">
      <c r="B216" s="176"/>
      <c r="C216" s="176"/>
      <c r="D216" s="176"/>
      <c r="E216" s="176"/>
      <c r="F216" s="176"/>
      <c r="G216" s="176"/>
      <c r="H216" s="176"/>
      <c r="I216" s="176"/>
      <c r="J216" s="176"/>
      <c r="K216" s="176"/>
      <c r="L216" s="176"/>
      <c r="M216" s="176"/>
    </row>
    <row r="217" spans="2:13" ht="15.75" customHeight="1" x14ac:dyDescent="0.25">
      <c r="B217" s="176"/>
      <c r="C217" s="176"/>
      <c r="D217" s="176"/>
      <c r="E217" s="176"/>
      <c r="F217" s="176"/>
      <c r="G217" s="176"/>
      <c r="H217" s="176"/>
      <c r="I217" s="176"/>
      <c r="J217" s="176"/>
      <c r="K217" s="176"/>
      <c r="L217" s="176"/>
      <c r="M217" s="176"/>
    </row>
    <row r="218" spans="2:13" ht="15.75" customHeight="1" x14ac:dyDescent="0.25">
      <c r="B218" s="176"/>
      <c r="C218" s="176"/>
      <c r="D218" s="176"/>
      <c r="E218" s="176"/>
      <c r="F218" s="176"/>
      <c r="G218" s="176"/>
      <c r="H218" s="176"/>
      <c r="I218" s="176"/>
      <c r="J218" s="176"/>
      <c r="K218" s="176"/>
      <c r="L218" s="176"/>
      <c r="M218" s="176"/>
    </row>
    <row r="219" spans="2:13" ht="15.75" customHeight="1" x14ac:dyDescent="0.25">
      <c r="B219" s="176"/>
      <c r="C219" s="176"/>
      <c r="D219" s="176"/>
      <c r="E219" s="176"/>
      <c r="F219" s="176"/>
      <c r="G219" s="176"/>
      <c r="H219" s="176"/>
      <c r="I219" s="176"/>
      <c r="J219" s="176"/>
      <c r="K219" s="176"/>
      <c r="L219" s="176"/>
      <c r="M219" s="176"/>
    </row>
    <row r="220" spans="2:13" ht="15.75" customHeight="1" x14ac:dyDescent="0.25">
      <c r="B220" s="176"/>
      <c r="C220" s="176"/>
      <c r="D220" s="176"/>
      <c r="E220" s="176"/>
      <c r="F220" s="176"/>
      <c r="G220" s="176"/>
      <c r="H220" s="176"/>
      <c r="I220" s="176"/>
      <c r="J220" s="176"/>
      <c r="K220" s="176"/>
      <c r="L220" s="176"/>
      <c r="M220" s="176"/>
    </row>
    <row r="221" spans="2:13" ht="15.75" customHeight="1" x14ac:dyDescent="0.25">
      <c r="B221" s="176"/>
      <c r="C221" s="176"/>
      <c r="D221" s="176"/>
      <c r="E221" s="176"/>
      <c r="F221" s="176"/>
      <c r="G221" s="176"/>
      <c r="H221" s="176"/>
      <c r="I221" s="176"/>
      <c r="J221" s="176"/>
      <c r="K221" s="176"/>
      <c r="L221" s="176"/>
      <c r="M221" s="176"/>
    </row>
    <row r="222" spans="2:13" ht="15.75" customHeight="1" x14ac:dyDescent="0.25">
      <c r="B222" s="176"/>
      <c r="C222" s="176"/>
      <c r="D222" s="176"/>
      <c r="E222" s="176"/>
      <c r="F222" s="176"/>
      <c r="G222" s="176"/>
      <c r="H222" s="176"/>
      <c r="I222" s="176"/>
      <c r="J222" s="176"/>
      <c r="K222" s="176"/>
      <c r="L222" s="176"/>
      <c r="M222" s="176"/>
    </row>
    <row r="223" spans="2:13" ht="15.75" customHeight="1" x14ac:dyDescent="0.25">
      <c r="B223" s="176"/>
      <c r="C223" s="176"/>
      <c r="D223" s="176"/>
      <c r="E223" s="176"/>
      <c r="F223" s="176"/>
      <c r="G223" s="176"/>
      <c r="H223" s="176"/>
      <c r="I223" s="176"/>
      <c r="J223" s="176"/>
      <c r="K223" s="176"/>
      <c r="L223" s="176"/>
      <c r="M223" s="176"/>
    </row>
    <row r="224" spans="2:13" ht="15.75" customHeight="1" x14ac:dyDescent="0.25">
      <c r="B224" s="176"/>
      <c r="C224" s="176"/>
      <c r="D224" s="176"/>
      <c r="E224" s="176"/>
      <c r="F224" s="176"/>
      <c r="G224" s="176"/>
      <c r="H224" s="176"/>
      <c r="I224" s="176"/>
      <c r="J224" s="176"/>
      <c r="K224" s="176"/>
      <c r="L224" s="176"/>
      <c r="M224" s="176"/>
    </row>
    <row r="225" spans="2:13" ht="15.75" customHeight="1" x14ac:dyDescent="0.25">
      <c r="B225" s="176"/>
      <c r="C225" s="176"/>
      <c r="D225" s="176"/>
      <c r="E225" s="176"/>
      <c r="F225" s="176"/>
      <c r="G225" s="176"/>
      <c r="H225" s="176"/>
      <c r="I225" s="176"/>
      <c r="J225" s="176"/>
      <c r="K225" s="176"/>
      <c r="L225" s="176"/>
      <c r="M225" s="176"/>
    </row>
    <row r="226" spans="2:13" ht="15.75" customHeight="1" x14ac:dyDescent="0.25">
      <c r="B226" s="176"/>
      <c r="C226" s="176"/>
      <c r="D226" s="176"/>
      <c r="E226" s="176"/>
      <c r="F226" s="176"/>
      <c r="G226" s="176"/>
      <c r="H226" s="176"/>
      <c r="I226" s="176"/>
      <c r="J226" s="176"/>
      <c r="K226" s="176"/>
      <c r="L226" s="176"/>
      <c r="M226" s="176"/>
    </row>
    <row r="227" spans="2:13" ht="15.75" customHeight="1" x14ac:dyDescent="0.25">
      <c r="B227" s="176"/>
      <c r="C227" s="176"/>
      <c r="D227" s="176"/>
      <c r="E227" s="176"/>
      <c r="F227" s="176"/>
      <c r="G227" s="176"/>
      <c r="H227" s="176"/>
      <c r="I227" s="176"/>
      <c r="J227" s="176"/>
      <c r="K227" s="176"/>
      <c r="L227" s="176"/>
      <c r="M227" s="176"/>
    </row>
    <row r="228" spans="2:13" ht="15.75" customHeight="1" x14ac:dyDescent="0.25">
      <c r="B228" s="176"/>
      <c r="C228" s="176"/>
      <c r="D228" s="176"/>
      <c r="E228" s="176"/>
      <c r="F228" s="176"/>
      <c r="G228" s="176"/>
      <c r="H228" s="176"/>
      <c r="I228" s="176"/>
      <c r="J228" s="176"/>
      <c r="K228" s="176"/>
      <c r="L228" s="176"/>
      <c r="M228" s="176"/>
    </row>
    <row r="229" spans="2:13" ht="15.75" customHeight="1" x14ac:dyDescent="0.25">
      <c r="B229" s="176"/>
      <c r="C229" s="176"/>
      <c r="D229" s="176"/>
      <c r="E229" s="176"/>
      <c r="F229" s="176"/>
      <c r="G229" s="176"/>
      <c r="H229" s="176"/>
      <c r="I229" s="176"/>
      <c r="J229" s="176"/>
      <c r="K229" s="176"/>
      <c r="L229" s="176"/>
      <c r="M229" s="176"/>
    </row>
    <row r="230" spans="2:13" ht="15.75" customHeight="1" x14ac:dyDescent="0.25">
      <c r="B230" s="176"/>
      <c r="C230" s="176"/>
      <c r="D230" s="176"/>
      <c r="E230" s="176"/>
      <c r="F230" s="176"/>
      <c r="G230" s="176"/>
      <c r="H230" s="176"/>
      <c r="I230" s="176"/>
      <c r="J230" s="176"/>
      <c r="K230" s="176"/>
      <c r="L230" s="176"/>
      <c r="M230" s="176"/>
    </row>
    <row r="231" spans="2:13" ht="15.75" customHeight="1" x14ac:dyDescent="0.25">
      <c r="B231" s="176"/>
      <c r="C231" s="176"/>
      <c r="D231" s="176"/>
      <c r="E231" s="176"/>
      <c r="F231" s="176"/>
      <c r="G231" s="176"/>
      <c r="H231" s="176"/>
      <c r="I231" s="176"/>
      <c r="J231" s="176"/>
      <c r="K231" s="176"/>
      <c r="L231" s="176"/>
      <c r="M231" s="176"/>
    </row>
    <row r="232" spans="2:13" ht="15.75" customHeight="1" x14ac:dyDescent="0.25">
      <c r="B232" s="176"/>
      <c r="C232" s="176"/>
      <c r="D232" s="176"/>
      <c r="E232" s="176"/>
      <c r="F232" s="176"/>
      <c r="G232" s="176"/>
      <c r="H232" s="176"/>
      <c r="I232" s="176"/>
      <c r="J232" s="176"/>
      <c r="K232" s="176"/>
      <c r="L232" s="176"/>
      <c r="M232" s="176"/>
    </row>
    <row r="233" spans="2:13" ht="15.75" customHeight="1" x14ac:dyDescent="0.25">
      <c r="B233" s="176"/>
      <c r="C233" s="176"/>
      <c r="D233" s="176"/>
      <c r="E233" s="176"/>
      <c r="F233" s="176"/>
      <c r="G233" s="176"/>
      <c r="H233" s="176"/>
      <c r="I233" s="176"/>
      <c r="J233" s="176"/>
      <c r="K233" s="176"/>
      <c r="L233" s="176"/>
      <c r="M233" s="176"/>
    </row>
    <row r="234" spans="2:13" ht="15.75" customHeight="1" x14ac:dyDescent="0.25">
      <c r="B234" s="176"/>
      <c r="C234" s="176"/>
      <c r="D234" s="176"/>
      <c r="E234" s="176"/>
      <c r="F234" s="176"/>
      <c r="G234" s="176"/>
      <c r="H234" s="176"/>
      <c r="I234" s="176"/>
      <c r="J234" s="176"/>
      <c r="K234" s="176"/>
      <c r="L234" s="176"/>
      <c r="M234" s="176"/>
    </row>
    <row r="235" spans="2:13" ht="15.75" customHeight="1" x14ac:dyDescent="0.25">
      <c r="B235" s="176"/>
      <c r="C235" s="176"/>
      <c r="D235" s="176"/>
      <c r="E235" s="176"/>
      <c r="F235" s="176"/>
      <c r="G235" s="176"/>
      <c r="H235" s="176"/>
      <c r="I235" s="176"/>
      <c r="J235" s="176"/>
      <c r="K235" s="176"/>
      <c r="L235" s="176"/>
      <c r="M235" s="176"/>
    </row>
    <row r="236" spans="2:13" ht="15.75" customHeight="1" x14ac:dyDescent="0.25">
      <c r="B236" s="176"/>
      <c r="C236" s="176"/>
      <c r="D236" s="176"/>
      <c r="E236" s="176"/>
      <c r="F236" s="176"/>
      <c r="G236" s="176"/>
      <c r="H236" s="176"/>
      <c r="I236" s="176"/>
      <c r="J236" s="176"/>
      <c r="K236" s="176"/>
      <c r="L236" s="176"/>
      <c r="M236" s="176"/>
    </row>
    <row r="237" spans="2:13" ht="15.75" customHeight="1" x14ac:dyDescent="0.25">
      <c r="B237" s="176"/>
      <c r="C237" s="176"/>
      <c r="D237" s="176"/>
      <c r="E237" s="176"/>
      <c r="F237" s="176"/>
      <c r="G237" s="176"/>
      <c r="H237" s="176"/>
      <c r="I237" s="176"/>
      <c r="J237" s="176"/>
      <c r="K237" s="176"/>
      <c r="L237" s="176"/>
      <c r="M237" s="176"/>
    </row>
    <row r="238" spans="2:13" ht="15.75" customHeight="1" x14ac:dyDescent="0.25">
      <c r="B238" s="176"/>
      <c r="C238" s="176"/>
      <c r="D238" s="176"/>
      <c r="E238" s="176"/>
      <c r="F238" s="176"/>
      <c r="G238" s="176"/>
      <c r="H238" s="176"/>
      <c r="I238" s="176"/>
      <c r="J238" s="176"/>
      <c r="K238" s="176"/>
      <c r="L238" s="176"/>
      <c r="M238" s="176"/>
    </row>
    <row r="239" spans="2:13" ht="15.75" customHeight="1" x14ac:dyDescent="0.25">
      <c r="B239" s="176"/>
      <c r="C239" s="176"/>
      <c r="D239" s="176"/>
      <c r="E239" s="176"/>
      <c r="F239" s="176"/>
      <c r="G239" s="176"/>
      <c r="H239" s="176"/>
      <c r="I239" s="176"/>
      <c r="J239" s="176"/>
      <c r="K239" s="176"/>
      <c r="L239" s="176"/>
      <c r="M239" s="176"/>
    </row>
    <row r="240" spans="2:13" ht="15.75" customHeight="1" x14ac:dyDescent="0.25">
      <c r="B240" s="176"/>
      <c r="C240" s="176"/>
      <c r="D240" s="176"/>
      <c r="E240" s="176"/>
      <c r="F240" s="176"/>
      <c r="G240" s="176"/>
      <c r="H240" s="176"/>
      <c r="I240" s="176"/>
      <c r="J240" s="176"/>
      <c r="K240" s="176"/>
      <c r="L240" s="176"/>
      <c r="M240" s="176"/>
    </row>
    <row r="241" spans="2:13" ht="15.75" customHeight="1" x14ac:dyDescent="0.25">
      <c r="B241" s="176"/>
      <c r="C241" s="176"/>
      <c r="D241" s="176"/>
      <c r="E241" s="176"/>
      <c r="F241" s="176"/>
      <c r="G241" s="176"/>
      <c r="H241" s="176"/>
      <c r="I241" s="176"/>
      <c r="J241" s="176"/>
      <c r="K241" s="176"/>
      <c r="L241" s="176"/>
      <c r="M241" s="176"/>
    </row>
    <row r="242" spans="2:13" ht="15.75" customHeight="1" x14ac:dyDescent="0.25">
      <c r="B242" s="176"/>
      <c r="C242" s="176"/>
      <c r="D242" s="176"/>
      <c r="E242" s="176"/>
      <c r="F242" s="176"/>
      <c r="G242" s="176"/>
      <c r="H242" s="176"/>
      <c r="I242" s="176"/>
      <c r="J242" s="176"/>
      <c r="K242" s="176"/>
      <c r="L242" s="176"/>
      <c r="M242" s="176"/>
    </row>
    <row r="243" spans="2:13" ht="15.75" customHeight="1" x14ac:dyDescent="0.25">
      <c r="B243" s="176"/>
      <c r="C243" s="176"/>
      <c r="D243" s="176"/>
      <c r="E243" s="176"/>
      <c r="F243" s="176"/>
      <c r="G243" s="176"/>
      <c r="H243" s="176"/>
      <c r="I243" s="176"/>
      <c r="J243" s="176"/>
      <c r="K243" s="176"/>
      <c r="L243" s="176"/>
      <c r="M243" s="176"/>
    </row>
    <row r="244" spans="2:13" ht="15.75" customHeight="1" x14ac:dyDescent="0.25">
      <c r="B244" s="176"/>
      <c r="C244" s="176"/>
      <c r="D244" s="176"/>
      <c r="E244" s="176"/>
      <c r="F244" s="176"/>
      <c r="G244" s="176"/>
      <c r="H244" s="176"/>
      <c r="I244" s="176"/>
      <c r="J244" s="176"/>
      <c r="K244" s="176"/>
      <c r="L244" s="176"/>
      <c r="M244" s="176"/>
    </row>
    <row r="245" spans="2:13" ht="15.75" customHeight="1" x14ac:dyDescent="0.25">
      <c r="B245" s="176"/>
      <c r="C245" s="176"/>
      <c r="D245" s="176"/>
      <c r="E245" s="176"/>
      <c r="F245" s="176"/>
      <c r="G245" s="176"/>
      <c r="H245" s="176"/>
      <c r="I245" s="176"/>
      <c r="J245" s="176"/>
      <c r="K245" s="176"/>
      <c r="L245" s="176"/>
      <c r="M245" s="176"/>
    </row>
    <row r="246" spans="2:13" ht="15.75" customHeight="1" x14ac:dyDescent="0.25">
      <c r="B246" s="176"/>
      <c r="C246" s="176"/>
      <c r="D246" s="176"/>
      <c r="E246" s="176"/>
      <c r="F246" s="176"/>
      <c r="G246" s="176"/>
      <c r="H246" s="176"/>
      <c r="I246" s="176"/>
      <c r="J246" s="176"/>
      <c r="K246" s="176"/>
      <c r="L246" s="176"/>
      <c r="M246" s="176"/>
    </row>
    <row r="247" spans="2:13" ht="15.75" customHeight="1" x14ac:dyDescent="0.25">
      <c r="B247" s="176"/>
      <c r="C247" s="176"/>
      <c r="D247" s="176"/>
      <c r="E247" s="176"/>
      <c r="F247" s="176"/>
      <c r="G247" s="176"/>
      <c r="H247" s="176"/>
      <c r="I247" s="176"/>
      <c r="J247" s="176"/>
      <c r="K247" s="176"/>
      <c r="L247" s="176"/>
      <c r="M247" s="176"/>
    </row>
    <row r="248" spans="2:13" ht="15.75" customHeight="1" x14ac:dyDescent="0.25">
      <c r="B248" s="176"/>
      <c r="C248" s="176"/>
      <c r="D248" s="176"/>
      <c r="E248" s="176"/>
      <c r="F248" s="176"/>
      <c r="G248" s="176"/>
      <c r="H248" s="176"/>
      <c r="I248" s="176"/>
      <c r="J248" s="176"/>
      <c r="K248" s="176"/>
      <c r="L248" s="176"/>
      <c r="M248" s="176"/>
    </row>
    <row r="249" spans="2:13" ht="15.75" customHeight="1" x14ac:dyDescent="0.25">
      <c r="B249" s="176"/>
      <c r="C249" s="176"/>
      <c r="D249" s="176"/>
      <c r="E249" s="176"/>
      <c r="F249" s="176"/>
      <c r="G249" s="176"/>
      <c r="H249" s="176"/>
      <c r="I249" s="176"/>
      <c r="J249" s="176"/>
      <c r="K249" s="176"/>
      <c r="L249" s="176"/>
      <c r="M249" s="176"/>
    </row>
    <row r="250" spans="2:13" ht="15.75" customHeight="1" x14ac:dyDescent="0.25">
      <c r="B250" s="176"/>
      <c r="C250" s="176"/>
      <c r="D250" s="176"/>
      <c r="E250" s="176"/>
      <c r="F250" s="176"/>
      <c r="G250" s="176"/>
      <c r="H250" s="176"/>
      <c r="I250" s="176"/>
      <c r="J250" s="176"/>
      <c r="K250" s="176"/>
      <c r="L250" s="176"/>
      <c r="M250" s="176"/>
    </row>
    <row r="251" spans="2:13" ht="15.75" customHeight="1" x14ac:dyDescent="0.25">
      <c r="B251" s="176"/>
      <c r="C251" s="176"/>
      <c r="D251" s="176"/>
      <c r="E251" s="176"/>
      <c r="F251" s="176"/>
      <c r="G251" s="176"/>
      <c r="H251" s="176"/>
      <c r="I251" s="176"/>
      <c r="J251" s="176"/>
      <c r="K251" s="176"/>
      <c r="L251" s="176"/>
      <c r="M251" s="176"/>
    </row>
    <row r="252" spans="2:13" ht="15.75" customHeight="1" x14ac:dyDescent="0.25">
      <c r="B252" s="176"/>
      <c r="C252" s="176"/>
      <c r="D252" s="176"/>
      <c r="E252" s="176"/>
      <c r="F252" s="176"/>
      <c r="G252" s="176"/>
      <c r="H252" s="176"/>
      <c r="I252" s="176"/>
      <c r="J252" s="176"/>
      <c r="K252" s="176"/>
      <c r="L252" s="176"/>
      <c r="M252" s="176"/>
    </row>
    <row r="253" spans="2:13" ht="15.75" customHeight="1" x14ac:dyDescent="0.25">
      <c r="B253" s="176"/>
      <c r="C253" s="176"/>
      <c r="D253" s="176"/>
      <c r="E253" s="176"/>
      <c r="F253" s="176"/>
      <c r="G253" s="176"/>
      <c r="H253" s="176"/>
      <c r="I253" s="176"/>
      <c r="J253" s="176"/>
      <c r="K253" s="176"/>
      <c r="L253" s="176"/>
      <c r="M253" s="176"/>
    </row>
    <row r="254" spans="2:13" ht="15.75" customHeight="1" x14ac:dyDescent="0.25">
      <c r="B254" s="176"/>
      <c r="C254" s="176"/>
      <c r="D254" s="176"/>
      <c r="E254" s="176"/>
      <c r="F254" s="176"/>
      <c r="G254" s="176"/>
      <c r="H254" s="176"/>
      <c r="I254" s="176"/>
      <c r="J254" s="176"/>
      <c r="K254" s="176"/>
      <c r="L254" s="176"/>
      <c r="M254" s="176"/>
    </row>
    <row r="255" spans="2:13" ht="15.75" customHeight="1" x14ac:dyDescent="0.25">
      <c r="B255" s="176"/>
      <c r="C255" s="176"/>
      <c r="D255" s="176"/>
      <c r="E255" s="176"/>
      <c r="F255" s="176"/>
      <c r="G255" s="176"/>
      <c r="H255" s="176"/>
      <c r="I255" s="176"/>
      <c r="J255" s="176"/>
      <c r="K255" s="176"/>
      <c r="L255" s="176"/>
      <c r="M255" s="176"/>
    </row>
    <row r="256" spans="2:13" ht="15.75" customHeight="1" x14ac:dyDescent="0.25">
      <c r="B256" s="176"/>
      <c r="C256" s="176"/>
      <c r="D256" s="176"/>
      <c r="E256" s="176"/>
      <c r="F256" s="176"/>
      <c r="G256" s="176"/>
      <c r="H256" s="176"/>
      <c r="I256" s="176"/>
      <c r="J256" s="176"/>
      <c r="K256" s="176"/>
      <c r="L256" s="176"/>
      <c r="M256" s="176"/>
    </row>
    <row r="257" spans="2:13" ht="15.75" customHeight="1" x14ac:dyDescent="0.25">
      <c r="B257" s="176"/>
      <c r="C257" s="176"/>
      <c r="D257" s="176"/>
      <c r="E257" s="176"/>
      <c r="F257" s="176"/>
      <c r="G257" s="176"/>
      <c r="H257" s="176"/>
      <c r="I257" s="176"/>
      <c r="J257" s="176"/>
      <c r="K257" s="176"/>
      <c r="L257" s="176"/>
      <c r="M257" s="176"/>
    </row>
    <row r="258" spans="2:13" ht="15.75" customHeight="1" x14ac:dyDescent="0.25">
      <c r="B258" s="176"/>
      <c r="C258" s="176"/>
      <c r="D258" s="176"/>
      <c r="E258" s="176"/>
      <c r="F258" s="176"/>
      <c r="G258" s="176"/>
      <c r="H258" s="176"/>
      <c r="I258" s="176"/>
      <c r="J258" s="176"/>
      <c r="K258" s="176"/>
      <c r="L258" s="176"/>
      <c r="M258" s="176"/>
    </row>
    <row r="259" spans="2:13" ht="15.75" customHeight="1" x14ac:dyDescent="0.25">
      <c r="B259" s="176"/>
      <c r="C259" s="176"/>
      <c r="D259" s="176"/>
      <c r="E259" s="176"/>
      <c r="F259" s="176"/>
      <c r="G259" s="176"/>
      <c r="H259" s="176"/>
      <c r="I259" s="176"/>
      <c r="J259" s="176"/>
      <c r="K259" s="176"/>
      <c r="L259" s="176"/>
      <c r="M259" s="176"/>
    </row>
    <row r="260" spans="2:13" ht="15.75" customHeight="1" x14ac:dyDescent="0.25">
      <c r="B260" s="176"/>
      <c r="C260" s="176"/>
      <c r="D260" s="176"/>
      <c r="E260" s="176"/>
      <c r="F260" s="176"/>
      <c r="G260" s="176"/>
      <c r="H260" s="176"/>
      <c r="I260" s="176"/>
      <c r="J260" s="176"/>
      <c r="K260" s="176"/>
      <c r="L260" s="176"/>
      <c r="M260" s="176"/>
    </row>
    <row r="261" spans="2:13" ht="15.75" customHeight="1" x14ac:dyDescent="0.25">
      <c r="B261" s="176"/>
      <c r="C261" s="176"/>
      <c r="D261" s="176"/>
      <c r="E261" s="176"/>
      <c r="F261" s="176"/>
      <c r="G261" s="176"/>
      <c r="H261" s="176"/>
      <c r="I261" s="176"/>
      <c r="J261" s="176"/>
      <c r="K261" s="176"/>
      <c r="L261" s="176"/>
      <c r="M261" s="176"/>
    </row>
    <row r="262" spans="2:13" ht="15.75" customHeight="1" x14ac:dyDescent="0.25">
      <c r="B262" s="176"/>
      <c r="C262" s="176"/>
      <c r="D262" s="176"/>
      <c r="E262" s="176"/>
      <c r="F262" s="176"/>
      <c r="G262" s="176"/>
      <c r="H262" s="176"/>
      <c r="I262" s="176"/>
      <c r="J262" s="176"/>
      <c r="K262" s="176"/>
      <c r="L262" s="176"/>
      <c r="M262" s="176"/>
    </row>
    <row r="263" spans="2:13" ht="15.75" customHeight="1" x14ac:dyDescent="0.25">
      <c r="B263" s="176"/>
      <c r="C263" s="176"/>
      <c r="D263" s="176"/>
      <c r="E263" s="176"/>
      <c r="F263" s="176"/>
      <c r="G263" s="176"/>
      <c r="H263" s="176"/>
      <c r="I263" s="176"/>
      <c r="J263" s="176"/>
      <c r="K263" s="176"/>
      <c r="L263" s="176"/>
      <c r="M263" s="176"/>
    </row>
    <row r="264" spans="2:13" ht="15.75" customHeight="1" x14ac:dyDescent="0.25">
      <c r="B264" s="176"/>
      <c r="C264" s="176"/>
      <c r="D264" s="176"/>
      <c r="E264" s="176"/>
      <c r="F264" s="176"/>
      <c r="G264" s="176"/>
      <c r="H264" s="176"/>
      <c r="I264" s="176"/>
      <c r="J264" s="176"/>
      <c r="K264" s="176"/>
      <c r="L264" s="176"/>
      <c r="M264" s="176"/>
    </row>
    <row r="265" spans="2:13" ht="15.75" customHeight="1" x14ac:dyDescent="0.25">
      <c r="B265" s="176"/>
      <c r="C265" s="176"/>
      <c r="D265" s="176"/>
      <c r="E265" s="176"/>
      <c r="F265" s="176"/>
      <c r="G265" s="176"/>
      <c r="H265" s="176"/>
      <c r="I265" s="176"/>
      <c r="J265" s="176"/>
      <c r="K265" s="176"/>
      <c r="L265" s="176"/>
      <c r="M265" s="176"/>
    </row>
    <row r="266" spans="2:13" ht="15.75" customHeight="1" x14ac:dyDescent="0.25">
      <c r="B266" s="176"/>
      <c r="C266" s="176"/>
      <c r="D266" s="176"/>
      <c r="E266" s="176"/>
      <c r="F266" s="176"/>
      <c r="G266" s="176"/>
      <c r="H266" s="176"/>
      <c r="I266" s="176"/>
      <c r="J266" s="176"/>
      <c r="K266" s="176"/>
      <c r="L266" s="176"/>
      <c r="M266" s="176"/>
    </row>
    <row r="267" spans="2:13" ht="15.75" customHeight="1" x14ac:dyDescent="0.25">
      <c r="B267" s="176"/>
      <c r="C267" s="176"/>
      <c r="D267" s="176"/>
      <c r="E267" s="176"/>
      <c r="F267" s="176"/>
      <c r="G267" s="176"/>
      <c r="H267" s="176"/>
      <c r="I267" s="176"/>
      <c r="J267" s="176"/>
      <c r="K267" s="176"/>
      <c r="L267" s="176"/>
      <c r="M267" s="176"/>
    </row>
    <row r="268" spans="2:13" ht="15.75" customHeight="1" x14ac:dyDescent="0.25">
      <c r="B268" s="176"/>
      <c r="C268" s="176"/>
      <c r="D268" s="176"/>
      <c r="E268" s="176"/>
      <c r="F268" s="176"/>
      <c r="G268" s="176"/>
      <c r="H268" s="176"/>
      <c r="I268" s="176"/>
      <c r="J268" s="176"/>
      <c r="K268" s="176"/>
      <c r="L268" s="176"/>
      <c r="M268" s="176"/>
    </row>
    <row r="269" spans="2:13" ht="15.75" customHeight="1" x14ac:dyDescent="0.25">
      <c r="B269" s="176"/>
      <c r="C269" s="176"/>
      <c r="D269" s="176"/>
      <c r="E269" s="176"/>
      <c r="F269" s="176"/>
      <c r="G269" s="176"/>
      <c r="H269" s="176"/>
      <c r="I269" s="176"/>
      <c r="J269" s="176"/>
      <c r="K269" s="176"/>
      <c r="L269" s="176"/>
      <c r="M269" s="176"/>
    </row>
    <row r="270" spans="2:13" ht="15.75" customHeight="1" x14ac:dyDescent="0.25">
      <c r="B270" s="176"/>
      <c r="C270" s="176"/>
      <c r="D270" s="176"/>
      <c r="E270" s="176"/>
      <c r="F270" s="176"/>
      <c r="G270" s="176"/>
      <c r="H270" s="176"/>
      <c r="I270" s="176"/>
      <c r="J270" s="176"/>
      <c r="K270" s="176"/>
      <c r="L270" s="176"/>
      <c r="M270" s="176"/>
    </row>
    <row r="271" spans="2:13" ht="15.75" customHeight="1" x14ac:dyDescent="0.25">
      <c r="B271" s="176"/>
      <c r="C271" s="176"/>
      <c r="D271" s="176"/>
      <c r="E271" s="176"/>
      <c r="F271" s="176"/>
      <c r="G271" s="176"/>
      <c r="H271" s="176"/>
      <c r="I271" s="176"/>
      <c r="J271" s="176"/>
      <c r="K271" s="176"/>
      <c r="L271" s="176"/>
      <c r="M271" s="176"/>
    </row>
    <row r="272" spans="2:13" ht="15.75" customHeight="1" x14ac:dyDescent="0.25">
      <c r="B272" s="176"/>
      <c r="C272" s="176"/>
      <c r="D272" s="176"/>
      <c r="E272" s="176"/>
      <c r="F272" s="176"/>
      <c r="G272" s="176"/>
      <c r="H272" s="176"/>
      <c r="I272" s="176"/>
      <c r="J272" s="176"/>
      <c r="K272" s="176"/>
      <c r="L272" s="176"/>
      <c r="M272" s="176"/>
    </row>
    <row r="273" spans="2:13" ht="15.75" customHeight="1" x14ac:dyDescent="0.25">
      <c r="B273" s="176"/>
      <c r="C273" s="176"/>
      <c r="D273" s="176"/>
      <c r="E273" s="176"/>
      <c r="F273" s="176"/>
      <c r="G273" s="176"/>
      <c r="H273" s="176"/>
      <c r="I273" s="176"/>
      <c r="J273" s="176"/>
      <c r="K273" s="176"/>
      <c r="L273" s="176"/>
      <c r="M273" s="176"/>
    </row>
    <row r="274" spans="2:13" ht="15.75" customHeight="1" x14ac:dyDescent="0.25">
      <c r="B274" s="176"/>
      <c r="C274" s="176"/>
      <c r="D274" s="176"/>
      <c r="E274" s="176"/>
      <c r="F274" s="176"/>
      <c r="G274" s="176"/>
      <c r="H274" s="176"/>
      <c r="I274" s="176"/>
      <c r="J274" s="176"/>
      <c r="K274" s="176"/>
      <c r="L274" s="176"/>
      <c r="M274" s="176"/>
    </row>
    <row r="275" spans="2:13" ht="15.75" customHeight="1" x14ac:dyDescent="0.25">
      <c r="B275" s="176"/>
      <c r="C275" s="176"/>
      <c r="D275" s="176"/>
      <c r="E275" s="176"/>
      <c r="F275" s="176"/>
      <c r="G275" s="176"/>
      <c r="H275" s="176"/>
      <c r="I275" s="176"/>
      <c r="J275" s="176"/>
      <c r="K275" s="176"/>
      <c r="L275" s="176"/>
      <c r="M275" s="176"/>
    </row>
    <row r="276" spans="2:13" ht="15.75" customHeight="1" x14ac:dyDescent="0.25">
      <c r="B276" s="176"/>
      <c r="C276" s="176"/>
      <c r="D276" s="176"/>
      <c r="E276" s="176"/>
      <c r="F276" s="176"/>
      <c r="G276" s="176"/>
      <c r="H276" s="176"/>
      <c r="I276" s="176"/>
      <c r="J276" s="176"/>
      <c r="K276" s="176"/>
      <c r="L276" s="176"/>
      <c r="M276" s="176"/>
    </row>
    <row r="277" spans="2:13" ht="15.75" customHeight="1" x14ac:dyDescent="0.25">
      <c r="B277" s="176"/>
      <c r="C277" s="176"/>
      <c r="D277" s="176"/>
      <c r="E277" s="176"/>
      <c r="F277" s="176"/>
      <c r="G277" s="176"/>
      <c r="H277" s="176"/>
      <c r="I277" s="176"/>
      <c r="J277" s="176"/>
      <c r="K277" s="176"/>
      <c r="L277" s="176"/>
      <c r="M277" s="176"/>
    </row>
    <row r="278" spans="2:13" ht="15.75" customHeight="1" x14ac:dyDescent="0.25">
      <c r="B278" s="176"/>
      <c r="C278" s="176"/>
      <c r="D278" s="176"/>
      <c r="E278" s="176"/>
      <c r="F278" s="176"/>
      <c r="G278" s="176"/>
      <c r="H278" s="176"/>
      <c r="I278" s="176"/>
      <c r="J278" s="176"/>
      <c r="K278" s="176"/>
      <c r="L278" s="176"/>
      <c r="M278" s="176"/>
    </row>
    <row r="279" spans="2:13" ht="15.75" customHeight="1" x14ac:dyDescent="0.25">
      <c r="B279" s="176"/>
      <c r="C279" s="176"/>
      <c r="D279" s="176"/>
      <c r="E279" s="176"/>
      <c r="F279" s="176"/>
      <c r="G279" s="176"/>
      <c r="H279" s="176"/>
      <c r="I279" s="176"/>
      <c r="J279" s="176"/>
      <c r="K279" s="176"/>
      <c r="L279" s="176"/>
      <c r="M279" s="176"/>
    </row>
    <row r="280" spans="2:13" ht="15.75" customHeight="1" x14ac:dyDescent="0.25">
      <c r="B280" s="176"/>
      <c r="C280" s="176"/>
      <c r="D280" s="176"/>
      <c r="E280" s="176"/>
      <c r="F280" s="176"/>
      <c r="G280" s="176"/>
      <c r="H280" s="176"/>
      <c r="I280" s="176"/>
      <c r="J280" s="176"/>
      <c r="K280" s="176"/>
      <c r="L280" s="176"/>
      <c r="M280" s="176"/>
    </row>
    <row r="281" spans="2:13" ht="15.75" customHeight="1" x14ac:dyDescent="0.25">
      <c r="B281" s="176"/>
      <c r="C281" s="176"/>
      <c r="D281" s="176"/>
      <c r="E281" s="176"/>
      <c r="F281" s="176"/>
      <c r="G281" s="176"/>
      <c r="H281" s="176"/>
      <c r="I281" s="176"/>
      <c r="J281" s="176"/>
      <c r="K281" s="176"/>
      <c r="L281" s="176"/>
      <c r="M281" s="176"/>
    </row>
    <row r="282" spans="2:13" ht="15.75" customHeight="1" x14ac:dyDescent="0.25">
      <c r="B282" s="176"/>
      <c r="C282" s="176"/>
      <c r="D282" s="176"/>
      <c r="E282" s="176"/>
      <c r="F282" s="176"/>
      <c r="G282" s="176"/>
      <c r="H282" s="176"/>
      <c r="I282" s="176"/>
      <c r="J282" s="176"/>
      <c r="K282" s="176"/>
      <c r="L282" s="176"/>
      <c r="M282" s="176"/>
    </row>
    <row r="283" spans="2:13" ht="15.75" customHeight="1" x14ac:dyDescent="0.25">
      <c r="B283" s="176"/>
      <c r="C283" s="176"/>
      <c r="D283" s="176"/>
      <c r="E283" s="176"/>
      <c r="F283" s="176"/>
      <c r="G283" s="176"/>
      <c r="H283" s="176"/>
      <c r="I283" s="176"/>
      <c r="J283" s="176"/>
      <c r="K283" s="176"/>
      <c r="L283" s="176"/>
      <c r="M283" s="176"/>
    </row>
    <row r="284" spans="2:13" ht="15.75" customHeight="1" x14ac:dyDescent="0.25">
      <c r="B284" s="176"/>
      <c r="C284" s="176"/>
      <c r="D284" s="176"/>
      <c r="E284" s="176"/>
      <c r="F284" s="176"/>
      <c r="G284" s="176"/>
      <c r="H284" s="176"/>
      <c r="I284" s="176"/>
      <c r="J284" s="176"/>
      <c r="K284" s="176"/>
      <c r="L284" s="176"/>
      <c r="M284" s="176"/>
    </row>
    <row r="285" spans="2:13" ht="15.75" customHeight="1" x14ac:dyDescent="0.25">
      <c r="B285" s="176"/>
      <c r="C285" s="176"/>
      <c r="D285" s="176"/>
      <c r="E285" s="176"/>
      <c r="F285" s="176"/>
      <c r="G285" s="176"/>
      <c r="H285" s="176"/>
      <c r="I285" s="176"/>
      <c r="J285" s="176"/>
      <c r="K285" s="176"/>
      <c r="L285" s="176"/>
      <c r="M285" s="176"/>
    </row>
    <row r="286" spans="2:13" ht="15.75" customHeight="1" x14ac:dyDescent="0.25">
      <c r="B286" s="176"/>
      <c r="C286" s="176"/>
      <c r="D286" s="176"/>
      <c r="E286" s="176"/>
      <c r="F286" s="176"/>
      <c r="G286" s="176"/>
      <c r="H286" s="176"/>
      <c r="I286" s="176"/>
      <c r="J286" s="176"/>
      <c r="K286" s="176"/>
      <c r="L286" s="176"/>
      <c r="M286" s="176"/>
    </row>
    <row r="287" spans="2:13" ht="15.75" customHeight="1" x14ac:dyDescent="0.25">
      <c r="B287" s="176"/>
      <c r="C287" s="176"/>
      <c r="D287" s="176"/>
      <c r="E287" s="176"/>
      <c r="F287" s="176"/>
      <c r="G287" s="176"/>
      <c r="H287" s="176"/>
      <c r="I287" s="176"/>
      <c r="J287" s="176"/>
      <c r="K287" s="176"/>
      <c r="L287" s="176"/>
      <c r="M287" s="176"/>
    </row>
    <row r="288" spans="2:13" ht="15.75" customHeight="1" x14ac:dyDescent="0.25">
      <c r="B288" s="176"/>
      <c r="C288" s="176"/>
      <c r="D288" s="176"/>
      <c r="E288" s="176"/>
      <c r="F288" s="176"/>
      <c r="G288" s="176"/>
      <c r="H288" s="176"/>
      <c r="I288" s="176"/>
      <c r="J288" s="176"/>
      <c r="K288" s="176"/>
      <c r="L288" s="176"/>
      <c r="M288" s="176"/>
    </row>
    <row r="289" spans="2:13" ht="15.75" customHeight="1" x14ac:dyDescent="0.25">
      <c r="B289" s="176"/>
      <c r="C289" s="176"/>
      <c r="D289" s="176"/>
      <c r="E289" s="176"/>
      <c r="F289" s="176"/>
      <c r="G289" s="176"/>
      <c r="H289" s="176"/>
      <c r="I289" s="176"/>
      <c r="J289" s="176"/>
      <c r="K289" s="176"/>
      <c r="L289" s="176"/>
      <c r="M289" s="176"/>
    </row>
    <row r="290" spans="2:13" ht="15.75" customHeight="1" x14ac:dyDescent="0.25">
      <c r="B290" s="176"/>
      <c r="C290" s="176"/>
      <c r="D290" s="176"/>
      <c r="E290" s="176"/>
      <c r="F290" s="176"/>
      <c r="G290" s="176"/>
      <c r="H290" s="176"/>
      <c r="I290" s="176"/>
      <c r="J290" s="176"/>
      <c r="K290" s="176"/>
      <c r="L290" s="176"/>
      <c r="M290" s="176"/>
    </row>
    <row r="291" spans="2:13" ht="15.75" customHeight="1" x14ac:dyDescent="0.25">
      <c r="B291" s="176"/>
      <c r="C291" s="176"/>
      <c r="D291" s="176"/>
      <c r="E291" s="176"/>
      <c r="F291" s="176"/>
      <c r="G291" s="176"/>
      <c r="H291" s="176"/>
      <c r="I291" s="176"/>
      <c r="J291" s="176"/>
      <c r="K291" s="176"/>
      <c r="L291" s="176"/>
      <c r="M291" s="176"/>
    </row>
    <row r="292" spans="2:13" ht="15.75" customHeight="1" x14ac:dyDescent="0.25">
      <c r="B292" s="176"/>
      <c r="C292" s="176"/>
      <c r="D292" s="176"/>
      <c r="E292" s="176"/>
      <c r="F292" s="176"/>
      <c r="G292" s="176"/>
      <c r="H292" s="176"/>
      <c r="I292" s="176"/>
      <c r="J292" s="176"/>
      <c r="K292" s="176"/>
      <c r="L292" s="176"/>
      <c r="M292" s="176"/>
    </row>
    <row r="293" spans="2:13" ht="15.75" customHeight="1" x14ac:dyDescent="0.25">
      <c r="B293" s="176"/>
      <c r="C293" s="176"/>
      <c r="D293" s="176"/>
      <c r="E293" s="176"/>
      <c r="F293" s="176"/>
      <c r="G293" s="176"/>
      <c r="H293" s="176"/>
      <c r="I293" s="176"/>
      <c r="J293" s="176"/>
      <c r="K293" s="176"/>
      <c r="L293" s="176"/>
      <c r="M293" s="176"/>
    </row>
    <row r="294" spans="2:13" ht="15.75" customHeight="1" x14ac:dyDescent="0.25">
      <c r="B294" s="176"/>
      <c r="C294" s="176"/>
      <c r="D294" s="176"/>
      <c r="E294" s="176"/>
      <c r="F294" s="176"/>
      <c r="G294" s="176"/>
      <c r="H294" s="176"/>
      <c r="I294" s="176"/>
      <c r="J294" s="176"/>
      <c r="K294" s="176"/>
      <c r="L294" s="176"/>
      <c r="M294" s="176"/>
    </row>
    <row r="295" spans="2:13" ht="15.75" customHeight="1" x14ac:dyDescent="0.25">
      <c r="B295" s="176"/>
      <c r="C295" s="176"/>
      <c r="D295" s="176"/>
      <c r="E295" s="176"/>
      <c r="F295" s="176"/>
      <c r="G295" s="176"/>
      <c r="H295" s="176"/>
      <c r="I295" s="176"/>
      <c r="J295" s="176"/>
      <c r="K295" s="176"/>
      <c r="L295" s="176"/>
      <c r="M295" s="176"/>
    </row>
    <row r="296" spans="2:13" ht="15.75" customHeight="1" x14ac:dyDescent="0.25">
      <c r="B296" s="176"/>
      <c r="C296" s="176"/>
      <c r="D296" s="176"/>
      <c r="E296" s="176"/>
      <c r="F296" s="176"/>
      <c r="G296" s="176"/>
      <c r="H296" s="176"/>
      <c r="I296" s="176"/>
      <c r="J296" s="176"/>
      <c r="K296" s="176"/>
      <c r="L296" s="176"/>
      <c r="M296" s="176"/>
    </row>
    <row r="297" spans="2:13" ht="15.75" customHeight="1" x14ac:dyDescent="0.25">
      <c r="B297" s="176"/>
      <c r="C297" s="176"/>
      <c r="D297" s="176"/>
      <c r="E297" s="176"/>
      <c r="F297" s="176"/>
      <c r="G297" s="176"/>
      <c r="H297" s="176"/>
      <c r="I297" s="176"/>
      <c r="J297" s="176"/>
      <c r="K297" s="176"/>
      <c r="L297" s="176"/>
      <c r="M297" s="176"/>
    </row>
    <row r="298" spans="2:13" ht="15.75" customHeight="1" x14ac:dyDescent="0.25">
      <c r="B298" s="176"/>
      <c r="C298" s="176"/>
      <c r="D298" s="176"/>
      <c r="E298" s="176"/>
      <c r="F298" s="176"/>
      <c r="G298" s="176"/>
      <c r="H298" s="176"/>
      <c r="I298" s="176"/>
      <c r="J298" s="176"/>
      <c r="K298" s="176"/>
      <c r="L298" s="176"/>
      <c r="M298" s="176"/>
    </row>
    <row r="299" spans="2:13" ht="15.75" customHeight="1" x14ac:dyDescent="0.25">
      <c r="B299" s="176"/>
      <c r="C299" s="176"/>
      <c r="D299" s="176"/>
      <c r="E299" s="176"/>
      <c r="F299" s="176"/>
      <c r="G299" s="176"/>
      <c r="H299" s="176"/>
      <c r="I299" s="176"/>
      <c r="J299" s="176"/>
      <c r="K299" s="176"/>
      <c r="L299" s="176"/>
      <c r="M299" s="176"/>
    </row>
    <row r="300" spans="2:13" ht="15.75" customHeight="1" x14ac:dyDescent="0.25">
      <c r="B300" s="176"/>
      <c r="C300" s="176"/>
      <c r="D300" s="176"/>
      <c r="E300" s="176"/>
      <c r="F300" s="176"/>
      <c r="G300" s="176"/>
      <c r="H300" s="176"/>
      <c r="I300" s="176"/>
      <c r="J300" s="176"/>
      <c r="K300" s="176"/>
      <c r="L300" s="176"/>
      <c r="M300" s="176"/>
    </row>
    <row r="301" spans="2:13" ht="15.75" customHeight="1" x14ac:dyDescent="0.25">
      <c r="B301" s="176"/>
      <c r="C301" s="176"/>
      <c r="D301" s="176"/>
      <c r="E301" s="176"/>
      <c r="F301" s="176"/>
      <c r="G301" s="176"/>
      <c r="H301" s="176"/>
      <c r="I301" s="176"/>
      <c r="J301" s="176"/>
      <c r="K301" s="176"/>
      <c r="L301" s="176"/>
      <c r="M301" s="176"/>
    </row>
    <row r="302" spans="2:13" ht="15.75" customHeight="1" x14ac:dyDescent="0.25">
      <c r="B302" s="176"/>
      <c r="C302" s="176"/>
      <c r="D302" s="176"/>
      <c r="E302" s="176"/>
      <c r="F302" s="176"/>
      <c r="G302" s="176"/>
      <c r="H302" s="176"/>
      <c r="I302" s="176"/>
      <c r="J302" s="176"/>
      <c r="K302" s="176"/>
      <c r="L302" s="176"/>
      <c r="M302" s="176"/>
    </row>
    <row r="303" spans="2:13" ht="15.75" customHeight="1" x14ac:dyDescent="0.25">
      <c r="B303" s="176"/>
      <c r="C303" s="176"/>
      <c r="D303" s="176"/>
      <c r="E303" s="176"/>
      <c r="F303" s="176"/>
      <c r="G303" s="176"/>
      <c r="H303" s="176"/>
      <c r="I303" s="176"/>
      <c r="J303" s="176"/>
      <c r="K303" s="176"/>
      <c r="L303" s="176"/>
      <c r="M303" s="176"/>
    </row>
    <row r="304" spans="2:13" ht="15.75" customHeight="1" x14ac:dyDescent="0.25">
      <c r="B304" s="176"/>
      <c r="C304" s="176"/>
      <c r="D304" s="176"/>
      <c r="E304" s="176"/>
      <c r="F304" s="176"/>
      <c r="G304" s="176"/>
      <c r="H304" s="176"/>
      <c r="I304" s="176"/>
      <c r="J304" s="176"/>
      <c r="K304" s="176"/>
      <c r="L304" s="176"/>
      <c r="M304" s="176"/>
    </row>
    <row r="305" spans="2:13" ht="15.75" customHeight="1" x14ac:dyDescent="0.25">
      <c r="B305" s="176"/>
      <c r="C305" s="176"/>
      <c r="D305" s="176"/>
      <c r="E305" s="176"/>
      <c r="F305" s="176"/>
      <c r="G305" s="176"/>
      <c r="H305" s="176"/>
      <c r="I305" s="176"/>
      <c r="J305" s="176"/>
      <c r="K305" s="176"/>
      <c r="L305" s="176"/>
      <c r="M305" s="176"/>
    </row>
    <row r="306" spans="2:13" ht="15.75" customHeight="1" x14ac:dyDescent="0.25">
      <c r="B306" s="176"/>
      <c r="C306" s="176"/>
      <c r="D306" s="176"/>
      <c r="E306" s="176"/>
      <c r="F306" s="176"/>
      <c r="G306" s="176"/>
      <c r="H306" s="176"/>
      <c r="I306" s="176"/>
      <c r="J306" s="176"/>
      <c r="K306" s="176"/>
      <c r="L306" s="176"/>
      <c r="M306" s="176"/>
    </row>
    <row r="307" spans="2:13" ht="15.75" customHeight="1" x14ac:dyDescent="0.25">
      <c r="B307" s="176"/>
      <c r="C307" s="176"/>
      <c r="D307" s="176"/>
      <c r="E307" s="176"/>
      <c r="F307" s="176"/>
      <c r="G307" s="176"/>
      <c r="H307" s="176"/>
      <c r="I307" s="176"/>
      <c r="J307" s="176"/>
      <c r="K307" s="176"/>
      <c r="L307" s="176"/>
      <c r="M307" s="176"/>
    </row>
    <row r="308" spans="2:13" ht="15.75" customHeight="1" x14ac:dyDescent="0.25">
      <c r="B308" s="176"/>
      <c r="C308" s="176"/>
      <c r="D308" s="176"/>
      <c r="E308" s="176"/>
      <c r="F308" s="176"/>
      <c r="G308" s="176"/>
      <c r="H308" s="176"/>
      <c r="I308" s="176"/>
      <c r="J308" s="176"/>
      <c r="K308" s="176"/>
      <c r="L308" s="176"/>
      <c r="M308" s="176"/>
    </row>
    <row r="309" spans="2:13" ht="15.75" customHeight="1" x14ac:dyDescent="0.25">
      <c r="B309" s="176"/>
      <c r="C309" s="176"/>
      <c r="D309" s="176"/>
      <c r="E309" s="176"/>
      <c r="F309" s="176"/>
      <c r="G309" s="176"/>
      <c r="H309" s="176"/>
      <c r="I309" s="176"/>
      <c r="J309" s="176"/>
      <c r="K309" s="176"/>
      <c r="L309" s="176"/>
      <c r="M309" s="176"/>
    </row>
    <row r="310" spans="2:13" ht="15.75" customHeight="1" x14ac:dyDescent="0.25">
      <c r="B310" s="176"/>
      <c r="C310" s="176"/>
      <c r="D310" s="176"/>
      <c r="E310" s="176"/>
      <c r="F310" s="176"/>
      <c r="G310" s="176"/>
      <c r="H310" s="176"/>
      <c r="I310" s="176"/>
      <c r="J310" s="176"/>
      <c r="K310" s="176"/>
      <c r="L310" s="176"/>
      <c r="M310" s="176"/>
    </row>
    <row r="311" spans="2:13" ht="15.75" customHeight="1" x14ac:dyDescent="0.25">
      <c r="B311" s="176"/>
      <c r="C311" s="176"/>
      <c r="D311" s="176"/>
      <c r="E311" s="176"/>
      <c r="F311" s="176"/>
      <c r="G311" s="176"/>
      <c r="H311" s="176"/>
      <c r="I311" s="176"/>
      <c r="J311" s="176"/>
      <c r="K311" s="176"/>
      <c r="L311" s="176"/>
      <c r="M311" s="176"/>
    </row>
    <row r="312" spans="2:13" ht="15.75" customHeight="1" x14ac:dyDescent="0.25">
      <c r="B312" s="176"/>
      <c r="C312" s="176"/>
      <c r="D312" s="176"/>
      <c r="E312" s="176"/>
      <c r="F312" s="176"/>
      <c r="G312" s="176"/>
      <c r="H312" s="176"/>
      <c r="I312" s="176"/>
      <c r="J312" s="176"/>
      <c r="K312" s="176"/>
      <c r="L312" s="176"/>
      <c r="M312" s="176"/>
    </row>
    <row r="313" spans="2:13" ht="15.75" customHeight="1" x14ac:dyDescent="0.25">
      <c r="B313" s="176"/>
      <c r="C313" s="176"/>
      <c r="D313" s="176"/>
      <c r="E313" s="176"/>
      <c r="F313" s="176"/>
      <c r="G313" s="176"/>
      <c r="H313" s="176"/>
      <c r="I313" s="176"/>
      <c r="J313" s="176"/>
      <c r="K313" s="176"/>
      <c r="L313" s="176"/>
      <c r="M313" s="176"/>
    </row>
    <row r="314" spans="2:13" ht="15.75" customHeight="1" x14ac:dyDescent="0.25">
      <c r="B314" s="176"/>
      <c r="C314" s="176"/>
      <c r="D314" s="176"/>
      <c r="E314" s="176"/>
      <c r="F314" s="176"/>
      <c r="G314" s="176"/>
      <c r="H314" s="176"/>
      <c r="I314" s="176"/>
      <c r="J314" s="176"/>
      <c r="K314" s="176"/>
      <c r="L314" s="176"/>
      <c r="M314" s="176"/>
    </row>
    <row r="315" spans="2:13" ht="15.75" customHeight="1" x14ac:dyDescent="0.25">
      <c r="B315" s="176"/>
      <c r="C315" s="176"/>
      <c r="D315" s="176"/>
      <c r="E315" s="176"/>
      <c r="F315" s="176"/>
      <c r="G315" s="176"/>
      <c r="H315" s="176"/>
      <c r="I315" s="176"/>
      <c r="J315" s="176"/>
      <c r="K315" s="176"/>
      <c r="L315" s="176"/>
      <c r="M315" s="176"/>
    </row>
    <row r="316" spans="2:13" ht="15.75" customHeight="1" x14ac:dyDescent="0.25">
      <c r="B316" s="176"/>
      <c r="C316" s="176"/>
      <c r="D316" s="176"/>
      <c r="E316" s="176"/>
      <c r="F316" s="176"/>
      <c r="G316" s="176"/>
      <c r="H316" s="176"/>
      <c r="I316" s="176"/>
      <c r="J316" s="176"/>
      <c r="K316" s="176"/>
      <c r="L316" s="176"/>
      <c r="M316" s="176"/>
    </row>
    <row r="317" spans="2:13" ht="15.75" customHeight="1" x14ac:dyDescent="0.25">
      <c r="B317" s="176"/>
      <c r="C317" s="176"/>
      <c r="D317" s="176"/>
      <c r="E317" s="176"/>
      <c r="F317" s="176"/>
      <c r="G317" s="176"/>
      <c r="H317" s="176"/>
      <c r="I317" s="176"/>
      <c r="J317" s="176"/>
      <c r="K317" s="176"/>
      <c r="L317" s="176"/>
      <c r="M317" s="176"/>
    </row>
    <row r="318" spans="2:13" ht="15.75" customHeight="1" x14ac:dyDescent="0.25">
      <c r="B318" s="176"/>
      <c r="C318" s="176"/>
      <c r="D318" s="176"/>
      <c r="E318" s="176"/>
      <c r="F318" s="176"/>
      <c r="G318" s="176"/>
      <c r="H318" s="176"/>
      <c r="I318" s="176"/>
      <c r="J318" s="176"/>
      <c r="K318" s="176"/>
      <c r="L318" s="176"/>
      <c r="M318" s="176"/>
    </row>
    <row r="319" spans="2:13" ht="15.75" customHeight="1" x14ac:dyDescent="0.25">
      <c r="B319" s="176"/>
      <c r="C319" s="176"/>
      <c r="D319" s="176"/>
      <c r="E319" s="176"/>
      <c r="F319" s="176"/>
      <c r="G319" s="176"/>
      <c r="H319" s="176"/>
      <c r="I319" s="176"/>
      <c r="J319" s="176"/>
      <c r="K319" s="176"/>
      <c r="L319" s="176"/>
      <c r="M319" s="176"/>
    </row>
    <row r="320" spans="2:13" ht="15.75" customHeight="1" x14ac:dyDescent="0.25">
      <c r="B320" s="176"/>
      <c r="C320" s="176"/>
      <c r="D320" s="176"/>
      <c r="E320" s="176"/>
      <c r="F320" s="176"/>
      <c r="G320" s="176"/>
      <c r="H320" s="176"/>
      <c r="I320" s="176"/>
      <c r="J320" s="176"/>
      <c r="K320" s="176"/>
      <c r="L320" s="176"/>
      <c r="M320" s="176"/>
    </row>
    <row r="321" spans="2:13" ht="15.75" customHeight="1" x14ac:dyDescent="0.25">
      <c r="B321" s="176"/>
      <c r="C321" s="176"/>
      <c r="D321" s="176"/>
      <c r="E321" s="176"/>
      <c r="F321" s="176"/>
      <c r="G321" s="176"/>
      <c r="H321" s="176"/>
      <c r="I321" s="176"/>
      <c r="J321" s="176"/>
      <c r="K321" s="176"/>
      <c r="L321" s="176"/>
      <c r="M321" s="176"/>
    </row>
    <row r="322" spans="2:13" ht="15.75" customHeight="1" x14ac:dyDescent="0.25">
      <c r="B322" s="176"/>
      <c r="C322" s="176"/>
      <c r="D322" s="176"/>
      <c r="E322" s="176"/>
      <c r="F322" s="176"/>
      <c r="G322" s="176"/>
      <c r="H322" s="176"/>
      <c r="I322" s="176"/>
      <c r="J322" s="176"/>
      <c r="K322" s="176"/>
      <c r="L322" s="176"/>
      <c r="M322" s="176"/>
    </row>
    <row r="323" spans="2:13" ht="15.75" customHeight="1" x14ac:dyDescent="0.25">
      <c r="B323" s="176"/>
      <c r="C323" s="176"/>
      <c r="D323" s="176"/>
      <c r="E323" s="176"/>
      <c r="F323" s="176"/>
      <c r="G323" s="176"/>
      <c r="H323" s="176"/>
      <c r="I323" s="176"/>
      <c r="J323" s="176"/>
      <c r="K323" s="176"/>
      <c r="L323" s="176"/>
      <c r="M323" s="176"/>
    </row>
    <row r="324" spans="2:13" ht="15.75" customHeight="1" x14ac:dyDescent="0.25">
      <c r="B324" s="176"/>
      <c r="C324" s="176"/>
      <c r="D324" s="176"/>
      <c r="E324" s="176"/>
      <c r="F324" s="176"/>
      <c r="G324" s="176"/>
      <c r="H324" s="176"/>
      <c r="I324" s="176"/>
      <c r="J324" s="176"/>
      <c r="K324" s="176"/>
      <c r="L324" s="176"/>
      <c r="M324" s="176"/>
    </row>
    <row r="325" spans="2:13" ht="15.75" customHeight="1" x14ac:dyDescent="0.25">
      <c r="B325" s="176"/>
      <c r="C325" s="176"/>
      <c r="D325" s="176"/>
      <c r="E325" s="176"/>
      <c r="F325" s="176"/>
      <c r="G325" s="176"/>
      <c r="H325" s="176"/>
      <c r="I325" s="176"/>
      <c r="J325" s="176"/>
      <c r="K325" s="176"/>
      <c r="L325" s="176"/>
      <c r="M325" s="176"/>
    </row>
    <row r="326" spans="2:13" ht="15.75" customHeight="1" x14ac:dyDescent="0.25">
      <c r="B326" s="176"/>
      <c r="C326" s="176"/>
      <c r="D326" s="176"/>
      <c r="E326" s="176"/>
      <c r="F326" s="176"/>
      <c r="G326" s="176"/>
      <c r="H326" s="176"/>
      <c r="I326" s="176"/>
      <c r="J326" s="176"/>
      <c r="K326" s="176"/>
      <c r="L326" s="176"/>
      <c r="M326" s="176"/>
    </row>
    <row r="327" spans="2:13" ht="15.75" customHeight="1" x14ac:dyDescent="0.25">
      <c r="B327" s="176"/>
      <c r="C327" s="176"/>
      <c r="D327" s="176"/>
      <c r="E327" s="176"/>
      <c r="F327" s="176"/>
      <c r="G327" s="176"/>
      <c r="H327" s="176"/>
      <c r="I327" s="176"/>
      <c r="J327" s="176"/>
      <c r="K327" s="176"/>
      <c r="L327" s="176"/>
      <c r="M327" s="176"/>
    </row>
    <row r="328" spans="2:13" ht="15.75" customHeight="1" x14ac:dyDescent="0.25">
      <c r="B328" s="176"/>
      <c r="C328" s="176"/>
      <c r="D328" s="176"/>
      <c r="E328" s="176"/>
      <c r="F328" s="176"/>
      <c r="G328" s="176"/>
      <c r="H328" s="176"/>
      <c r="I328" s="176"/>
      <c r="J328" s="176"/>
      <c r="K328" s="176"/>
      <c r="L328" s="176"/>
      <c r="M328" s="176"/>
    </row>
    <row r="329" spans="2:13" ht="15.75" customHeight="1" x14ac:dyDescent="0.25">
      <c r="B329" s="176"/>
      <c r="C329" s="176"/>
      <c r="D329" s="176"/>
      <c r="E329" s="176"/>
      <c r="F329" s="176"/>
      <c r="G329" s="176"/>
      <c r="H329" s="176"/>
      <c r="I329" s="176"/>
      <c r="J329" s="176"/>
      <c r="K329" s="176"/>
      <c r="L329" s="176"/>
      <c r="M329" s="176"/>
    </row>
    <row r="330" spans="2:13" ht="15.75" customHeight="1" x14ac:dyDescent="0.25">
      <c r="B330" s="176"/>
      <c r="C330" s="176"/>
      <c r="D330" s="176"/>
      <c r="E330" s="176"/>
      <c r="F330" s="176"/>
      <c r="G330" s="176"/>
      <c r="H330" s="176"/>
      <c r="I330" s="176"/>
      <c r="J330" s="176"/>
      <c r="K330" s="176"/>
      <c r="L330" s="176"/>
      <c r="M330" s="176"/>
    </row>
    <row r="331" spans="2:13" ht="15.75" customHeight="1" x14ac:dyDescent="0.25">
      <c r="B331" s="176"/>
      <c r="C331" s="176"/>
      <c r="D331" s="176"/>
      <c r="E331" s="176"/>
      <c r="F331" s="176"/>
      <c r="G331" s="176"/>
      <c r="H331" s="176"/>
      <c r="I331" s="176"/>
      <c r="J331" s="176"/>
      <c r="K331" s="176"/>
      <c r="L331" s="176"/>
      <c r="M331" s="176"/>
    </row>
    <row r="332" spans="2:13" ht="15.75" customHeight="1" x14ac:dyDescent="0.25">
      <c r="B332" s="176"/>
      <c r="C332" s="176"/>
      <c r="D332" s="176"/>
      <c r="E332" s="176"/>
      <c r="F332" s="176"/>
      <c r="G332" s="176"/>
      <c r="H332" s="176"/>
      <c r="I332" s="176"/>
      <c r="J332" s="176"/>
      <c r="K332" s="176"/>
      <c r="L332" s="176"/>
      <c r="M332" s="176"/>
    </row>
    <row r="333" spans="2:13" ht="15.75" customHeight="1" x14ac:dyDescent="0.25">
      <c r="B333" s="176"/>
      <c r="C333" s="176"/>
      <c r="D333" s="176"/>
      <c r="E333" s="176"/>
      <c r="F333" s="176"/>
      <c r="G333" s="176"/>
      <c r="H333" s="176"/>
      <c r="I333" s="176"/>
      <c r="J333" s="176"/>
      <c r="K333" s="176"/>
      <c r="L333" s="176"/>
      <c r="M333" s="176"/>
    </row>
    <row r="334" spans="2:13" ht="15.75" customHeight="1" x14ac:dyDescent="0.25">
      <c r="B334" s="176"/>
      <c r="C334" s="176"/>
      <c r="D334" s="176"/>
      <c r="E334" s="176"/>
      <c r="F334" s="176"/>
      <c r="G334" s="176"/>
      <c r="H334" s="176"/>
      <c r="I334" s="176"/>
      <c r="J334" s="176"/>
      <c r="K334" s="176"/>
      <c r="L334" s="176"/>
      <c r="M334" s="176"/>
    </row>
    <row r="335" spans="2:13" ht="15.75" customHeight="1" x14ac:dyDescent="0.25">
      <c r="B335" s="176"/>
      <c r="C335" s="176"/>
      <c r="D335" s="176"/>
      <c r="E335" s="176"/>
      <c r="F335" s="176"/>
      <c r="G335" s="176"/>
      <c r="H335" s="176"/>
      <c r="I335" s="176"/>
      <c r="J335" s="176"/>
      <c r="K335" s="176"/>
      <c r="L335" s="176"/>
      <c r="M335" s="176"/>
    </row>
    <row r="336" spans="2:13" ht="15.75" customHeight="1" x14ac:dyDescent="0.25">
      <c r="B336" s="176"/>
      <c r="C336" s="176"/>
      <c r="D336" s="176"/>
      <c r="E336" s="176"/>
      <c r="F336" s="176"/>
      <c r="G336" s="176"/>
      <c r="H336" s="176"/>
      <c r="I336" s="176"/>
      <c r="J336" s="176"/>
      <c r="K336" s="176"/>
      <c r="L336" s="176"/>
      <c r="M336" s="176"/>
    </row>
    <row r="337" spans="2:13" ht="15.75" customHeight="1" x14ac:dyDescent="0.25">
      <c r="B337" s="176"/>
      <c r="C337" s="176"/>
      <c r="D337" s="176"/>
      <c r="E337" s="176"/>
      <c r="F337" s="176"/>
      <c r="G337" s="176"/>
      <c r="H337" s="176"/>
      <c r="I337" s="176"/>
      <c r="J337" s="176"/>
      <c r="K337" s="176"/>
      <c r="L337" s="176"/>
      <c r="M337" s="176"/>
    </row>
    <row r="338" spans="2:13" ht="15.75" customHeight="1" x14ac:dyDescent="0.25">
      <c r="B338" s="176"/>
      <c r="C338" s="176"/>
      <c r="D338" s="176"/>
      <c r="E338" s="176"/>
      <c r="F338" s="176"/>
      <c r="G338" s="176"/>
      <c r="H338" s="176"/>
      <c r="I338" s="176"/>
      <c r="J338" s="176"/>
      <c r="K338" s="176"/>
      <c r="L338" s="176"/>
      <c r="M338" s="176"/>
    </row>
    <row r="339" spans="2:13" ht="15.75" customHeight="1" x14ac:dyDescent="0.25">
      <c r="B339" s="176"/>
      <c r="C339" s="176"/>
      <c r="D339" s="176"/>
      <c r="E339" s="176"/>
      <c r="F339" s="176"/>
      <c r="G339" s="176"/>
      <c r="H339" s="176"/>
      <c r="I339" s="176"/>
      <c r="J339" s="176"/>
      <c r="K339" s="176"/>
      <c r="L339" s="176"/>
      <c r="M339" s="176"/>
    </row>
    <row r="340" spans="2:13" ht="15.75" customHeight="1" x14ac:dyDescent="0.25">
      <c r="B340" s="176"/>
      <c r="C340" s="176"/>
      <c r="D340" s="176"/>
      <c r="E340" s="176"/>
      <c r="F340" s="176"/>
      <c r="G340" s="176"/>
      <c r="H340" s="176"/>
      <c r="I340" s="176"/>
      <c r="J340" s="176"/>
      <c r="K340" s="176"/>
      <c r="L340" s="176"/>
      <c r="M340" s="176"/>
    </row>
    <row r="341" spans="2:13" ht="15.75" customHeight="1" x14ac:dyDescent="0.25">
      <c r="B341" s="176"/>
      <c r="C341" s="176"/>
      <c r="D341" s="176"/>
      <c r="E341" s="176"/>
      <c r="F341" s="176"/>
      <c r="G341" s="176"/>
      <c r="H341" s="176"/>
      <c r="I341" s="176"/>
      <c r="J341" s="176"/>
      <c r="K341" s="176"/>
      <c r="L341" s="176"/>
      <c r="M341" s="176"/>
    </row>
    <row r="342" spans="2:13" ht="15.75" customHeight="1" x14ac:dyDescent="0.25">
      <c r="B342" s="176"/>
      <c r="C342" s="176"/>
      <c r="D342" s="176"/>
      <c r="E342" s="176"/>
      <c r="F342" s="176"/>
      <c r="G342" s="176"/>
      <c r="H342" s="176"/>
      <c r="I342" s="176"/>
      <c r="J342" s="176"/>
      <c r="K342" s="176"/>
      <c r="L342" s="176"/>
      <c r="M342" s="176"/>
    </row>
    <row r="343" spans="2:13" ht="15.75" customHeight="1" x14ac:dyDescent="0.25">
      <c r="B343" s="176"/>
      <c r="C343" s="176"/>
      <c r="D343" s="176"/>
      <c r="E343" s="176"/>
      <c r="F343" s="176"/>
      <c r="G343" s="176"/>
      <c r="H343" s="176"/>
      <c r="I343" s="176"/>
      <c r="J343" s="176"/>
      <c r="K343" s="176"/>
      <c r="L343" s="176"/>
      <c r="M343" s="176"/>
    </row>
    <row r="344" spans="2:13" ht="15.75" customHeight="1" x14ac:dyDescent="0.25">
      <c r="B344" s="176"/>
      <c r="C344" s="176"/>
      <c r="D344" s="176"/>
      <c r="E344" s="176"/>
      <c r="F344" s="176"/>
      <c r="G344" s="176"/>
      <c r="H344" s="176"/>
      <c r="I344" s="176"/>
      <c r="J344" s="176"/>
      <c r="K344" s="176"/>
      <c r="L344" s="176"/>
      <c r="M344" s="176"/>
    </row>
    <row r="345" spans="2:13" ht="15.75" customHeight="1" x14ac:dyDescent="0.25">
      <c r="B345" s="176"/>
      <c r="C345" s="176"/>
      <c r="D345" s="176"/>
      <c r="E345" s="176"/>
      <c r="F345" s="176"/>
      <c r="G345" s="176"/>
      <c r="H345" s="176"/>
      <c r="I345" s="176"/>
      <c r="J345" s="176"/>
      <c r="K345" s="176"/>
      <c r="L345" s="176"/>
      <c r="M345" s="176"/>
    </row>
    <row r="346" spans="2:13" ht="15.75" customHeight="1" x14ac:dyDescent="0.25">
      <c r="B346" s="176"/>
      <c r="C346" s="176"/>
      <c r="D346" s="176"/>
      <c r="E346" s="176"/>
      <c r="F346" s="176"/>
      <c r="G346" s="176"/>
      <c r="H346" s="176"/>
      <c r="I346" s="176"/>
      <c r="J346" s="176"/>
      <c r="K346" s="176"/>
      <c r="L346" s="176"/>
      <c r="M346" s="176"/>
    </row>
    <row r="347" spans="2:13" ht="15.75" customHeight="1" x14ac:dyDescent="0.25">
      <c r="B347" s="176"/>
      <c r="C347" s="176"/>
      <c r="D347" s="176"/>
      <c r="E347" s="176"/>
      <c r="F347" s="176"/>
      <c r="G347" s="176"/>
      <c r="H347" s="176"/>
      <c r="I347" s="176"/>
      <c r="J347" s="176"/>
      <c r="K347" s="176"/>
      <c r="L347" s="176"/>
      <c r="M347" s="176"/>
    </row>
    <row r="348" spans="2:13" ht="15.75" customHeight="1" x14ac:dyDescent="0.25">
      <c r="B348" s="176"/>
      <c r="C348" s="176"/>
      <c r="D348" s="176"/>
      <c r="E348" s="176"/>
      <c r="F348" s="176"/>
      <c r="G348" s="176"/>
      <c r="H348" s="176"/>
      <c r="I348" s="176"/>
      <c r="J348" s="176"/>
      <c r="K348" s="176"/>
      <c r="L348" s="176"/>
      <c r="M348" s="176"/>
    </row>
    <row r="349" spans="2:13" ht="15.75" customHeight="1" x14ac:dyDescent="0.25">
      <c r="B349" s="176"/>
      <c r="C349" s="176"/>
      <c r="D349" s="176"/>
      <c r="E349" s="176"/>
      <c r="F349" s="176"/>
      <c r="G349" s="176"/>
      <c r="H349" s="176"/>
      <c r="I349" s="176"/>
      <c r="J349" s="176"/>
      <c r="K349" s="176"/>
      <c r="L349" s="176"/>
      <c r="M349" s="176"/>
    </row>
    <row r="350" spans="2:13" ht="15.75" customHeight="1" x14ac:dyDescent="0.25">
      <c r="B350" s="176"/>
      <c r="C350" s="176"/>
      <c r="D350" s="176"/>
      <c r="E350" s="176"/>
      <c r="F350" s="176"/>
      <c r="G350" s="176"/>
      <c r="H350" s="176"/>
      <c r="I350" s="176"/>
      <c r="J350" s="176"/>
      <c r="K350" s="176"/>
      <c r="L350" s="176"/>
      <c r="M350" s="176"/>
    </row>
    <row r="351" spans="2:13" ht="15.75" customHeight="1" x14ac:dyDescent="0.25">
      <c r="B351" s="176"/>
      <c r="C351" s="176"/>
      <c r="D351" s="176"/>
      <c r="E351" s="176"/>
      <c r="F351" s="176"/>
      <c r="G351" s="176"/>
      <c r="H351" s="176"/>
      <c r="I351" s="176"/>
      <c r="J351" s="176"/>
      <c r="K351" s="176"/>
      <c r="L351" s="176"/>
      <c r="M351" s="176"/>
    </row>
    <row r="352" spans="2:13" ht="15.75" customHeight="1" x14ac:dyDescent="0.25">
      <c r="B352" s="176"/>
      <c r="C352" s="176"/>
      <c r="D352" s="176"/>
      <c r="E352" s="176"/>
      <c r="F352" s="176"/>
      <c r="G352" s="176"/>
      <c r="H352" s="176"/>
      <c r="I352" s="176"/>
      <c r="J352" s="176"/>
      <c r="K352" s="176"/>
      <c r="L352" s="176"/>
      <c r="M352" s="176"/>
    </row>
    <row r="353" spans="2:13" ht="15.75" customHeight="1" x14ac:dyDescent="0.25">
      <c r="B353" s="176"/>
      <c r="C353" s="176"/>
      <c r="D353" s="176"/>
      <c r="E353" s="176"/>
      <c r="F353" s="176"/>
      <c r="G353" s="176"/>
      <c r="H353" s="176"/>
      <c r="I353" s="176"/>
      <c r="J353" s="176"/>
      <c r="K353" s="176"/>
      <c r="L353" s="176"/>
      <c r="M353" s="176"/>
    </row>
    <row r="354" spans="2:13" ht="15.75" customHeight="1" x14ac:dyDescent="0.25">
      <c r="B354" s="176"/>
      <c r="C354" s="176"/>
      <c r="D354" s="176"/>
      <c r="E354" s="176"/>
      <c r="F354" s="176"/>
      <c r="G354" s="176"/>
      <c r="H354" s="176"/>
      <c r="I354" s="176"/>
      <c r="J354" s="176"/>
      <c r="K354" s="176"/>
      <c r="L354" s="176"/>
      <c r="M354" s="176"/>
    </row>
    <row r="355" spans="2:13" ht="15.75" customHeight="1" x14ac:dyDescent="0.25">
      <c r="B355" s="176"/>
      <c r="C355" s="176"/>
      <c r="D355" s="176"/>
      <c r="E355" s="176"/>
      <c r="F355" s="176"/>
      <c r="G355" s="176"/>
      <c r="H355" s="176"/>
      <c r="I355" s="176"/>
      <c r="J355" s="176"/>
      <c r="K355" s="176"/>
      <c r="L355" s="176"/>
      <c r="M355" s="176"/>
    </row>
    <row r="356" spans="2:13" ht="15.75" customHeight="1" x14ac:dyDescent="0.25">
      <c r="B356" s="176"/>
      <c r="C356" s="176"/>
      <c r="D356" s="176"/>
      <c r="E356" s="176"/>
      <c r="F356" s="176"/>
      <c r="G356" s="176"/>
      <c r="H356" s="176"/>
      <c r="I356" s="176"/>
      <c r="J356" s="176"/>
      <c r="K356" s="176"/>
      <c r="L356" s="176"/>
      <c r="M356" s="176"/>
    </row>
    <row r="357" spans="2:13" ht="15.75" customHeight="1" x14ac:dyDescent="0.25">
      <c r="B357" s="176"/>
      <c r="C357" s="176"/>
      <c r="D357" s="176"/>
      <c r="E357" s="176"/>
      <c r="F357" s="176"/>
      <c r="G357" s="176"/>
      <c r="H357" s="176"/>
      <c r="I357" s="176"/>
      <c r="J357" s="176"/>
      <c r="K357" s="176"/>
      <c r="L357" s="176"/>
      <c r="M357" s="176"/>
    </row>
    <row r="358" spans="2:13" ht="15.75" customHeight="1" x14ac:dyDescent="0.25">
      <c r="B358" s="176"/>
      <c r="C358" s="176"/>
      <c r="D358" s="176"/>
      <c r="E358" s="176"/>
      <c r="F358" s="176"/>
      <c r="G358" s="176"/>
      <c r="H358" s="176"/>
      <c r="I358" s="176"/>
      <c r="J358" s="176"/>
      <c r="K358" s="176"/>
      <c r="L358" s="176"/>
      <c r="M358" s="176"/>
    </row>
    <row r="359" spans="2:13" ht="15.75" customHeight="1" x14ac:dyDescent="0.25">
      <c r="B359" s="176"/>
      <c r="C359" s="176"/>
      <c r="D359" s="176"/>
      <c r="E359" s="176"/>
      <c r="F359" s="176"/>
      <c r="G359" s="176"/>
      <c r="H359" s="176"/>
      <c r="I359" s="176"/>
      <c r="J359" s="176"/>
      <c r="K359" s="176"/>
      <c r="L359" s="176"/>
      <c r="M359" s="176"/>
    </row>
    <row r="360" spans="2:13" ht="15.75" customHeight="1" x14ac:dyDescent="0.25">
      <c r="B360" s="176"/>
      <c r="C360" s="176"/>
      <c r="D360" s="176"/>
      <c r="E360" s="176"/>
      <c r="F360" s="176"/>
      <c r="G360" s="176"/>
      <c r="H360" s="176"/>
      <c r="I360" s="176"/>
      <c r="J360" s="176"/>
      <c r="K360" s="176"/>
      <c r="L360" s="176"/>
      <c r="M360" s="176"/>
    </row>
    <row r="361" spans="2:13" ht="15.75" customHeight="1" x14ac:dyDescent="0.25">
      <c r="B361" s="176"/>
      <c r="C361" s="176"/>
      <c r="D361" s="176"/>
      <c r="E361" s="176"/>
      <c r="F361" s="176"/>
      <c r="G361" s="176"/>
      <c r="H361" s="176"/>
      <c r="I361" s="176"/>
      <c r="J361" s="176"/>
      <c r="K361" s="176"/>
      <c r="L361" s="176"/>
      <c r="M361" s="176"/>
    </row>
    <row r="362" spans="2:13" ht="15.75" customHeight="1" x14ac:dyDescent="0.25">
      <c r="B362" s="176"/>
      <c r="C362" s="176"/>
      <c r="D362" s="176"/>
      <c r="E362" s="176"/>
      <c r="F362" s="176"/>
      <c r="G362" s="176"/>
      <c r="H362" s="176"/>
      <c r="I362" s="176"/>
      <c r="J362" s="176"/>
      <c r="K362" s="176"/>
      <c r="L362" s="176"/>
      <c r="M362" s="176"/>
    </row>
    <row r="363" spans="2:13" ht="15.75" customHeight="1" x14ac:dyDescent="0.25">
      <c r="B363" s="176"/>
      <c r="C363" s="176"/>
      <c r="D363" s="176"/>
      <c r="E363" s="176"/>
      <c r="F363" s="176"/>
      <c r="G363" s="176"/>
      <c r="H363" s="176"/>
      <c r="I363" s="176"/>
      <c r="J363" s="176"/>
      <c r="K363" s="176"/>
      <c r="L363" s="176"/>
      <c r="M363" s="176"/>
    </row>
    <row r="364" spans="2:13" ht="15.75" customHeight="1" x14ac:dyDescent="0.25">
      <c r="B364" s="176"/>
      <c r="C364" s="176"/>
      <c r="D364" s="176"/>
      <c r="E364" s="176"/>
      <c r="F364" s="176"/>
      <c r="G364" s="176"/>
      <c r="H364" s="176"/>
      <c r="I364" s="176"/>
      <c r="J364" s="176"/>
      <c r="K364" s="176"/>
      <c r="L364" s="176"/>
      <c r="M364" s="176"/>
    </row>
    <row r="365" spans="2:13" ht="15.75" customHeight="1" x14ac:dyDescent="0.25">
      <c r="B365" s="176"/>
      <c r="C365" s="176"/>
      <c r="D365" s="176"/>
      <c r="E365" s="176"/>
      <c r="F365" s="176"/>
      <c r="G365" s="176"/>
      <c r="H365" s="176"/>
      <c r="I365" s="176"/>
      <c r="J365" s="176"/>
      <c r="K365" s="176"/>
      <c r="L365" s="176"/>
      <c r="M365" s="176"/>
    </row>
    <row r="366" spans="2:13" ht="15.75" customHeight="1" x14ac:dyDescent="0.25">
      <c r="B366" s="176"/>
      <c r="C366" s="176"/>
      <c r="D366" s="176"/>
      <c r="E366" s="176"/>
      <c r="F366" s="176"/>
      <c r="G366" s="176"/>
      <c r="H366" s="176"/>
      <c r="I366" s="176"/>
      <c r="J366" s="176"/>
      <c r="K366" s="176"/>
      <c r="L366" s="176"/>
      <c r="M366" s="176"/>
    </row>
    <row r="367" spans="2:13" ht="15.75" customHeight="1" x14ac:dyDescent="0.25">
      <c r="B367" s="176"/>
      <c r="C367" s="176"/>
      <c r="D367" s="176"/>
      <c r="E367" s="176"/>
      <c r="F367" s="176"/>
      <c r="G367" s="176"/>
      <c r="H367" s="176"/>
      <c r="I367" s="176"/>
      <c r="J367" s="176"/>
      <c r="K367" s="176"/>
      <c r="L367" s="176"/>
      <c r="M367" s="176"/>
    </row>
    <row r="368" spans="2:13" ht="15.75" customHeight="1" x14ac:dyDescent="0.25">
      <c r="B368" s="176"/>
      <c r="C368" s="176"/>
      <c r="D368" s="176"/>
      <c r="E368" s="176"/>
      <c r="F368" s="176"/>
      <c r="G368" s="176"/>
      <c r="H368" s="176"/>
      <c r="I368" s="176"/>
      <c r="J368" s="176"/>
      <c r="K368" s="176"/>
      <c r="L368" s="176"/>
      <c r="M368" s="176"/>
    </row>
    <row r="369" spans="2:13" ht="15.75" customHeight="1" x14ac:dyDescent="0.25">
      <c r="B369" s="176"/>
      <c r="C369" s="176"/>
      <c r="D369" s="176"/>
      <c r="E369" s="176"/>
      <c r="F369" s="176"/>
      <c r="G369" s="176"/>
      <c r="H369" s="176"/>
      <c r="I369" s="176"/>
      <c r="J369" s="176"/>
      <c r="K369" s="176"/>
      <c r="L369" s="176"/>
      <c r="M369" s="176"/>
    </row>
    <row r="370" spans="2:13" ht="15.75" customHeight="1" x14ac:dyDescent="0.25">
      <c r="B370" s="176"/>
      <c r="C370" s="176"/>
      <c r="D370" s="176"/>
      <c r="E370" s="176"/>
      <c r="F370" s="176"/>
      <c r="G370" s="176"/>
      <c r="H370" s="176"/>
      <c r="I370" s="176"/>
      <c r="J370" s="176"/>
      <c r="K370" s="176"/>
      <c r="L370" s="176"/>
      <c r="M370" s="176"/>
    </row>
    <row r="371" spans="2:13" ht="15.75" customHeight="1" x14ac:dyDescent="0.25">
      <c r="B371" s="176"/>
      <c r="C371" s="176"/>
      <c r="D371" s="176"/>
      <c r="E371" s="176"/>
      <c r="F371" s="176"/>
      <c r="G371" s="176"/>
      <c r="H371" s="176"/>
      <c r="I371" s="176"/>
      <c r="J371" s="176"/>
      <c r="K371" s="176"/>
      <c r="L371" s="176"/>
      <c r="M371" s="176"/>
    </row>
    <row r="372" spans="2:13" ht="15.75" customHeight="1" x14ac:dyDescent="0.25">
      <c r="B372" s="176"/>
      <c r="C372" s="176"/>
      <c r="D372" s="176"/>
      <c r="E372" s="176"/>
      <c r="F372" s="176"/>
      <c r="G372" s="176"/>
      <c r="H372" s="176"/>
      <c r="I372" s="176"/>
      <c r="J372" s="176"/>
      <c r="K372" s="176"/>
      <c r="L372" s="176"/>
      <c r="M372" s="176"/>
    </row>
    <row r="373" spans="2:13" ht="15.75" customHeight="1" x14ac:dyDescent="0.25">
      <c r="B373" s="176"/>
      <c r="C373" s="176"/>
      <c r="D373" s="176"/>
      <c r="E373" s="176"/>
      <c r="F373" s="176"/>
      <c r="G373" s="176"/>
      <c r="H373" s="176"/>
      <c r="I373" s="176"/>
      <c r="J373" s="176"/>
      <c r="K373" s="176"/>
      <c r="L373" s="176"/>
      <c r="M373" s="176"/>
    </row>
    <row r="374" spans="2:13" ht="15.75" customHeight="1" x14ac:dyDescent="0.25">
      <c r="B374" s="176"/>
      <c r="C374" s="176"/>
      <c r="D374" s="176"/>
      <c r="E374" s="176"/>
      <c r="F374" s="176"/>
      <c r="G374" s="176"/>
      <c r="H374" s="176"/>
      <c r="I374" s="176"/>
      <c r="J374" s="176"/>
      <c r="K374" s="176"/>
      <c r="L374" s="176"/>
      <c r="M374" s="176"/>
    </row>
    <row r="375" spans="2:13" ht="15.75" customHeight="1" x14ac:dyDescent="0.25">
      <c r="B375" s="176"/>
      <c r="C375" s="176"/>
      <c r="D375" s="176"/>
      <c r="E375" s="176"/>
      <c r="F375" s="176"/>
      <c r="G375" s="176"/>
      <c r="H375" s="176"/>
      <c r="I375" s="176"/>
      <c r="J375" s="176"/>
      <c r="K375" s="176"/>
      <c r="L375" s="176"/>
      <c r="M375" s="176"/>
    </row>
    <row r="376" spans="2:13" ht="15.75" customHeight="1" x14ac:dyDescent="0.25">
      <c r="B376" s="176"/>
      <c r="C376" s="176"/>
      <c r="D376" s="176"/>
      <c r="E376" s="176"/>
      <c r="F376" s="176"/>
      <c r="G376" s="176"/>
      <c r="H376" s="176"/>
      <c r="I376" s="176"/>
      <c r="J376" s="176"/>
      <c r="K376" s="176"/>
      <c r="L376" s="176"/>
      <c r="M376" s="176"/>
    </row>
    <row r="377" spans="2:13" ht="15.75" customHeight="1" x14ac:dyDescent="0.25">
      <c r="B377" s="176"/>
      <c r="C377" s="176"/>
      <c r="D377" s="176"/>
      <c r="E377" s="176"/>
      <c r="F377" s="176"/>
      <c r="G377" s="176"/>
      <c r="H377" s="176"/>
      <c r="I377" s="176"/>
      <c r="J377" s="176"/>
      <c r="K377" s="176"/>
      <c r="L377" s="176"/>
      <c r="M377" s="176"/>
    </row>
    <row r="378" spans="2:13" ht="15.75" customHeight="1" x14ac:dyDescent="0.25">
      <c r="B378" s="176"/>
      <c r="C378" s="176"/>
      <c r="D378" s="176"/>
      <c r="E378" s="176"/>
      <c r="F378" s="176"/>
      <c r="G378" s="176"/>
      <c r="H378" s="176"/>
      <c r="I378" s="176"/>
      <c r="J378" s="176"/>
      <c r="K378" s="176"/>
      <c r="L378" s="176"/>
      <c r="M378" s="176"/>
    </row>
    <row r="379" spans="2:13" ht="15.75" customHeight="1" x14ac:dyDescent="0.25">
      <c r="B379" s="176"/>
      <c r="C379" s="176"/>
      <c r="D379" s="176"/>
      <c r="E379" s="176"/>
      <c r="F379" s="176"/>
      <c r="G379" s="176"/>
      <c r="H379" s="176"/>
      <c r="I379" s="176"/>
      <c r="J379" s="176"/>
      <c r="K379" s="176"/>
      <c r="L379" s="176"/>
      <c r="M379" s="176"/>
    </row>
    <row r="380" spans="2:13" ht="15.75" customHeight="1" x14ac:dyDescent="0.25">
      <c r="B380" s="176"/>
      <c r="C380" s="176"/>
      <c r="D380" s="176"/>
      <c r="E380" s="176"/>
      <c r="F380" s="176"/>
      <c r="G380" s="176"/>
      <c r="H380" s="176"/>
      <c r="I380" s="176"/>
      <c r="J380" s="176"/>
      <c r="K380" s="176"/>
      <c r="L380" s="176"/>
      <c r="M380" s="176"/>
    </row>
    <row r="381" spans="2:13" ht="15.75" customHeight="1" x14ac:dyDescent="0.25">
      <c r="B381" s="176"/>
      <c r="C381" s="176"/>
      <c r="D381" s="176"/>
      <c r="E381" s="176"/>
      <c r="F381" s="176"/>
      <c r="G381" s="176"/>
      <c r="H381" s="176"/>
      <c r="I381" s="176"/>
      <c r="J381" s="176"/>
      <c r="K381" s="176"/>
      <c r="L381" s="176"/>
      <c r="M381" s="176"/>
    </row>
    <row r="382" spans="2:13" ht="15.75" customHeight="1" x14ac:dyDescent="0.25">
      <c r="B382" s="176"/>
      <c r="C382" s="176"/>
      <c r="D382" s="176"/>
      <c r="E382" s="176"/>
      <c r="F382" s="176"/>
      <c r="G382" s="176"/>
      <c r="H382" s="176"/>
      <c r="I382" s="176"/>
      <c r="J382" s="176"/>
      <c r="K382" s="176"/>
      <c r="L382" s="176"/>
      <c r="M382" s="176"/>
    </row>
    <row r="383" spans="2:13" ht="15.75" customHeight="1" x14ac:dyDescent="0.25">
      <c r="B383" s="176"/>
      <c r="C383" s="176"/>
      <c r="D383" s="176"/>
      <c r="E383" s="176"/>
      <c r="F383" s="176"/>
      <c r="G383" s="176"/>
      <c r="H383" s="176"/>
      <c r="I383" s="176"/>
      <c r="J383" s="176"/>
      <c r="K383" s="176"/>
      <c r="L383" s="176"/>
      <c r="M383" s="176"/>
    </row>
    <row r="384" spans="2:13" ht="15.75" customHeight="1" x14ac:dyDescent="0.25">
      <c r="B384" s="176"/>
      <c r="C384" s="176"/>
      <c r="D384" s="176"/>
      <c r="E384" s="176"/>
      <c r="F384" s="176"/>
      <c r="G384" s="176"/>
      <c r="H384" s="176"/>
      <c r="I384" s="176"/>
      <c r="J384" s="176"/>
      <c r="K384" s="176"/>
      <c r="L384" s="176"/>
      <c r="M384" s="176"/>
    </row>
    <row r="385" spans="2:13" ht="15.75" customHeight="1" x14ac:dyDescent="0.25">
      <c r="B385" s="176"/>
      <c r="C385" s="176"/>
      <c r="D385" s="176"/>
      <c r="E385" s="176"/>
      <c r="F385" s="176"/>
      <c r="G385" s="176"/>
      <c r="H385" s="176"/>
      <c r="I385" s="176"/>
      <c r="J385" s="176"/>
      <c r="K385" s="176"/>
      <c r="L385" s="176"/>
      <c r="M385" s="176"/>
    </row>
    <row r="386" spans="2:13" ht="15.75" customHeight="1" x14ac:dyDescent="0.25">
      <c r="B386" s="176"/>
      <c r="C386" s="176"/>
      <c r="D386" s="176"/>
      <c r="E386" s="176"/>
      <c r="F386" s="176"/>
      <c r="G386" s="176"/>
      <c r="H386" s="176"/>
      <c r="I386" s="176"/>
      <c r="J386" s="176"/>
      <c r="K386" s="176"/>
      <c r="L386" s="176"/>
      <c r="M386" s="176"/>
    </row>
    <row r="387" spans="2:13" ht="15.75" customHeight="1" x14ac:dyDescent="0.25">
      <c r="B387" s="176"/>
      <c r="C387" s="176"/>
      <c r="D387" s="176"/>
      <c r="E387" s="176"/>
      <c r="F387" s="176"/>
      <c r="G387" s="176"/>
      <c r="H387" s="176"/>
      <c r="I387" s="176"/>
      <c r="J387" s="176"/>
      <c r="K387" s="176"/>
      <c r="L387" s="176"/>
      <c r="M387" s="176"/>
    </row>
    <row r="388" spans="2:13" ht="15.75" customHeight="1" x14ac:dyDescent="0.25">
      <c r="B388" s="176"/>
      <c r="C388" s="176"/>
      <c r="D388" s="176"/>
      <c r="E388" s="176"/>
      <c r="F388" s="176"/>
      <c r="G388" s="176"/>
      <c r="H388" s="176"/>
      <c r="I388" s="176"/>
      <c r="J388" s="176"/>
      <c r="K388" s="176"/>
      <c r="L388" s="176"/>
      <c r="M388" s="176"/>
    </row>
    <row r="389" spans="2:13" ht="15.75" customHeight="1" x14ac:dyDescent="0.25">
      <c r="B389" s="176"/>
      <c r="C389" s="176"/>
      <c r="D389" s="176"/>
      <c r="E389" s="176"/>
      <c r="F389" s="176"/>
      <c r="G389" s="176"/>
      <c r="H389" s="176"/>
      <c r="I389" s="176"/>
      <c r="J389" s="176"/>
      <c r="K389" s="176"/>
      <c r="L389" s="176"/>
      <c r="M389" s="176"/>
    </row>
    <row r="390" spans="2:13" ht="15.75" customHeight="1" x14ac:dyDescent="0.25">
      <c r="B390" s="176"/>
      <c r="C390" s="176"/>
      <c r="D390" s="176"/>
      <c r="E390" s="176"/>
      <c r="F390" s="176"/>
      <c r="G390" s="176"/>
      <c r="H390" s="176"/>
      <c r="I390" s="176"/>
      <c r="J390" s="176"/>
      <c r="K390" s="176"/>
      <c r="L390" s="176"/>
      <c r="M390" s="176"/>
    </row>
    <row r="391" spans="2:13" ht="15.75" customHeight="1" x14ac:dyDescent="0.25">
      <c r="B391" s="176"/>
      <c r="C391" s="176"/>
      <c r="D391" s="176"/>
      <c r="E391" s="176"/>
      <c r="F391" s="176"/>
      <c r="G391" s="176"/>
      <c r="H391" s="176"/>
      <c r="I391" s="176"/>
      <c r="J391" s="176"/>
      <c r="K391" s="176"/>
      <c r="L391" s="176"/>
      <c r="M391" s="176"/>
    </row>
    <row r="392" spans="2:13" ht="15.75" customHeight="1" x14ac:dyDescent="0.25">
      <c r="B392" s="176"/>
      <c r="C392" s="176"/>
      <c r="D392" s="176"/>
      <c r="E392" s="176"/>
      <c r="F392" s="176"/>
      <c r="G392" s="176"/>
      <c r="H392" s="176"/>
      <c r="I392" s="176"/>
      <c r="J392" s="176"/>
      <c r="K392" s="176"/>
      <c r="L392" s="176"/>
      <c r="M392" s="176"/>
    </row>
    <row r="393" spans="2:13" ht="15.75" customHeight="1" x14ac:dyDescent="0.25">
      <c r="B393" s="176"/>
      <c r="C393" s="176"/>
      <c r="D393" s="176"/>
      <c r="E393" s="176"/>
      <c r="F393" s="176"/>
      <c r="G393" s="176"/>
      <c r="H393" s="176"/>
      <c r="I393" s="176"/>
      <c r="J393" s="176"/>
      <c r="K393" s="176"/>
      <c r="L393" s="176"/>
      <c r="M393" s="176"/>
    </row>
    <row r="394" spans="2:13" ht="15.75" customHeight="1" x14ac:dyDescent="0.25">
      <c r="B394" s="176"/>
      <c r="C394" s="176"/>
      <c r="D394" s="176"/>
      <c r="E394" s="176"/>
      <c r="F394" s="176"/>
      <c r="G394" s="176"/>
      <c r="H394" s="176"/>
      <c r="I394" s="176"/>
      <c r="J394" s="176"/>
      <c r="K394" s="176"/>
      <c r="L394" s="176"/>
      <c r="M394" s="176"/>
    </row>
    <row r="395" spans="2:13" ht="15.75" customHeight="1" x14ac:dyDescent="0.25">
      <c r="B395" s="176"/>
      <c r="C395" s="176"/>
      <c r="D395" s="176"/>
      <c r="E395" s="176"/>
      <c r="F395" s="176"/>
      <c r="G395" s="176"/>
      <c r="H395" s="176"/>
      <c r="I395" s="176"/>
      <c r="J395" s="176"/>
      <c r="K395" s="176"/>
      <c r="L395" s="176"/>
      <c r="M395" s="176"/>
    </row>
    <row r="396" spans="2:13" ht="15.75" customHeight="1" x14ac:dyDescent="0.25">
      <c r="B396" s="176"/>
      <c r="C396" s="176"/>
      <c r="D396" s="176"/>
      <c r="E396" s="176"/>
      <c r="F396" s="176"/>
      <c r="G396" s="176"/>
      <c r="H396" s="176"/>
      <c r="I396" s="176"/>
      <c r="J396" s="176"/>
      <c r="K396" s="176"/>
      <c r="L396" s="176"/>
      <c r="M396" s="176"/>
    </row>
    <row r="397" spans="2:13" ht="15.75" customHeight="1" x14ac:dyDescent="0.25">
      <c r="B397" s="176"/>
      <c r="C397" s="176"/>
      <c r="D397" s="176"/>
      <c r="E397" s="176"/>
      <c r="F397" s="176"/>
      <c r="G397" s="176"/>
      <c r="H397" s="176"/>
      <c r="I397" s="176"/>
      <c r="J397" s="176"/>
      <c r="K397" s="176"/>
      <c r="L397" s="176"/>
      <c r="M397" s="176"/>
    </row>
    <row r="398" spans="2:13" ht="15.75" customHeight="1" x14ac:dyDescent="0.25">
      <c r="B398" s="176"/>
      <c r="C398" s="176"/>
      <c r="D398" s="176"/>
      <c r="E398" s="176"/>
      <c r="F398" s="176"/>
      <c r="G398" s="176"/>
      <c r="H398" s="176"/>
      <c r="I398" s="176"/>
      <c r="J398" s="176"/>
      <c r="K398" s="176"/>
      <c r="L398" s="176"/>
      <c r="M398" s="176"/>
    </row>
    <row r="399" spans="2:13" ht="15.75" customHeight="1" x14ac:dyDescent="0.25">
      <c r="B399" s="176"/>
      <c r="C399" s="176"/>
      <c r="D399" s="176"/>
      <c r="E399" s="176"/>
      <c r="F399" s="176"/>
      <c r="G399" s="176"/>
      <c r="H399" s="176"/>
      <c r="I399" s="176"/>
      <c r="J399" s="176"/>
      <c r="K399" s="176"/>
      <c r="L399" s="176"/>
      <c r="M399" s="176"/>
    </row>
    <row r="400" spans="2:13" ht="15.75" customHeight="1" x14ac:dyDescent="0.25">
      <c r="B400" s="176"/>
      <c r="C400" s="176"/>
      <c r="D400" s="176"/>
      <c r="E400" s="176"/>
      <c r="F400" s="176"/>
      <c r="G400" s="176"/>
      <c r="H400" s="176"/>
      <c r="I400" s="176"/>
      <c r="J400" s="176"/>
      <c r="K400" s="176"/>
      <c r="L400" s="176"/>
      <c r="M400" s="176"/>
    </row>
    <row r="401" spans="2:13" ht="15.75" customHeight="1" x14ac:dyDescent="0.25">
      <c r="B401" s="176"/>
      <c r="C401" s="176"/>
      <c r="D401" s="176"/>
      <c r="E401" s="176"/>
      <c r="F401" s="176"/>
      <c r="G401" s="176"/>
      <c r="H401" s="176"/>
      <c r="I401" s="176"/>
      <c r="J401" s="176"/>
      <c r="K401" s="176"/>
      <c r="L401" s="176"/>
      <c r="M401" s="176"/>
    </row>
    <row r="402" spans="2:13" ht="15.75" customHeight="1" x14ac:dyDescent="0.25">
      <c r="B402" s="176"/>
      <c r="C402" s="176"/>
      <c r="D402" s="176"/>
      <c r="E402" s="176"/>
      <c r="F402" s="176"/>
      <c r="G402" s="176"/>
      <c r="H402" s="176"/>
      <c r="I402" s="176"/>
      <c r="J402" s="176"/>
      <c r="K402" s="176"/>
      <c r="L402" s="176"/>
      <c r="M402" s="176"/>
    </row>
    <row r="403" spans="2:13" ht="15.75" customHeight="1" x14ac:dyDescent="0.25">
      <c r="B403" s="176"/>
      <c r="C403" s="176"/>
      <c r="D403" s="176"/>
      <c r="E403" s="176"/>
      <c r="F403" s="176"/>
      <c r="G403" s="176"/>
      <c r="H403" s="176"/>
      <c r="I403" s="176"/>
      <c r="J403" s="176"/>
      <c r="K403" s="176"/>
      <c r="L403" s="176"/>
      <c r="M403" s="176"/>
    </row>
    <row r="404" spans="2:13" ht="15.75" customHeight="1" x14ac:dyDescent="0.25">
      <c r="B404" s="176"/>
      <c r="C404" s="176"/>
      <c r="D404" s="176"/>
      <c r="E404" s="176"/>
      <c r="F404" s="176"/>
      <c r="G404" s="176"/>
      <c r="H404" s="176"/>
      <c r="I404" s="176"/>
      <c r="J404" s="176"/>
      <c r="K404" s="176"/>
      <c r="L404" s="176"/>
      <c r="M404" s="176"/>
    </row>
    <row r="405" spans="2:13" ht="15.75" customHeight="1" x14ac:dyDescent="0.25">
      <c r="B405" s="176"/>
      <c r="C405" s="176"/>
      <c r="D405" s="176"/>
      <c r="E405" s="176"/>
      <c r="F405" s="176"/>
      <c r="G405" s="176"/>
      <c r="H405" s="176"/>
      <c r="I405" s="176"/>
      <c r="J405" s="176"/>
      <c r="K405" s="176"/>
      <c r="L405" s="176"/>
      <c r="M405" s="176"/>
    </row>
    <row r="406" spans="2:13" ht="15.75" customHeight="1" x14ac:dyDescent="0.25">
      <c r="B406" s="176"/>
      <c r="C406" s="176"/>
      <c r="D406" s="176"/>
      <c r="E406" s="176"/>
      <c r="F406" s="176"/>
      <c r="G406" s="176"/>
      <c r="H406" s="176"/>
      <c r="I406" s="176"/>
      <c r="J406" s="176"/>
      <c r="K406" s="176"/>
      <c r="L406" s="176"/>
      <c r="M406" s="176"/>
    </row>
    <row r="407" spans="2:13" ht="15.75" customHeight="1" x14ac:dyDescent="0.25">
      <c r="B407" s="176"/>
      <c r="C407" s="176"/>
      <c r="D407" s="176"/>
      <c r="E407" s="176"/>
      <c r="F407" s="176"/>
      <c r="G407" s="176"/>
      <c r="H407" s="176"/>
      <c r="I407" s="176"/>
      <c r="J407" s="176"/>
      <c r="K407" s="176"/>
      <c r="L407" s="176"/>
      <c r="M407" s="176"/>
    </row>
    <row r="408" spans="2:13" ht="15.75" customHeight="1" x14ac:dyDescent="0.25">
      <c r="B408" s="176"/>
      <c r="C408" s="176"/>
      <c r="D408" s="176"/>
      <c r="E408" s="176"/>
      <c r="F408" s="176"/>
      <c r="G408" s="176"/>
      <c r="H408" s="176"/>
      <c r="I408" s="176"/>
      <c r="J408" s="176"/>
      <c r="K408" s="176"/>
      <c r="L408" s="176"/>
      <c r="M408" s="176"/>
    </row>
    <row r="409" spans="2:13" ht="15.75" customHeight="1" x14ac:dyDescent="0.25">
      <c r="B409" s="176"/>
      <c r="C409" s="176"/>
      <c r="D409" s="176"/>
      <c r="E409" s="176"/>
      <c r="F409" s="176"/>
      <c r="G409" s="176"/>
      <c r="H409" s="176"/>
      <c r="I409" s="176"/>
      <c r="J409" s="176"/>
      <c r="K409" s="176"/>
      <c r="L409" s="176"/>
      <c r="M409" s="176"/>
    </row>
    <row r="410" spans="2:13" ht="15.75" customHeight="1" x14ac:dyDescent="0.25">
      <c r="B410" s="176"/>
      <c r="C410" s="176"/>
      <c r="D410" s="176"/>
      <c r="E410" s="176"/>
      <c r="F410" s="176"/>
      <c r="G410" s="176"/>
      <c r="H410" s="176"/>
      <c r="I410" s="176"/>
      <c r="J410" s="176"/>
      <c r="K410" s="176"/>
      <c r="L410" s="176"/>
      <c r="M410" s="176"/>
    </row>
    <row r="411" spans="2:13" ht="15.75" customHeight="1" x14ac:dyDescent="0.25">
      <c r="B411" s="176"/>
      <c r="C411" s="176"/>
      <c r="D411" s="176"/>
      <c r="E411" s="176"/>
      <c r="F411" s="176"/>
      <c r="G411" s="176"/>
      <c r="H411" s="176"/>
      <c r="I411" s="176"/>
      <c r="J411" s="176"/>
      <c r="K411" s="176"/>
      <c r="L411" s="176"/>
      <c r="M411" s="176"/>
    </row>
    <row r="412" spans="2:13" ht="15.75" customHeight="1" x14ac:dyDescent="0.25">
      <c r="B412" s="176"/>
      <c r="C412" s="176"/>
      <c r="D412" s="176"/>
      <c r="E412" s="176"/>
      <c r="F412" s="176"/>
      <c r="G412" s="176"/>
      <c r="H412" s="176"/>
      <c r="I412" s="176"/>
      <c r="J412" s="176"/>
      <c r="K412" s="176"/>
      <c r="L412" s="176"/>
      <c r="M412" s="176"/>
    </row>
    <row r="413" spans="2:13" ht="15.75" customHeight="1" x14ac:dyDescent="0.25">
      <c r="B413" s="176"/>
      <c r="C413" s="176"/>
      <c r="D413" s="176"/>
      <c r="E413" s="176"/>
      <c r="F413" s="176"/>
      <c r="G413" s="176"/>
      <c r="H413" s="176"/>
      <c r="I413" s="176"/>
      <c r="J413" s="176"/>
      <c r="K413" s="176"/>
      <c r="L413" s="176"/>
      <c r="M413" s="176"/>
    </row>
    <row r="414" spans="2:13" ht="15.75" customHeight="1" x14ac:dyDescent="0.25">
      <c r="B414" s="176"/>
      <c r="C414" s="176"/>
      <c r="D414" s="176"/>
      <c r="E414" s="176"/>
      <c r="F414" s="176"/>
      <c r="G414" s="176"/>
      <c r="H414" s="176"/>
      <c r="I414" s="176"/>
      <c r="J414" s="176"/>
      <c r="K414" s="176"/>
      <c r="L414" s="176"/>
      <c r="M414" s="176"/>
    </row>
    <row r="415" spans="2:13" ht="15.75" customHeight="1" x14ac:dyDescent="0.25">
      <c r="B415" s="176"/>
      <c r="C415" s="176"/>
      <c r="D415" s="176"/>
      <c r="E415" s="176"/>
      <c r="F415" s="176"/>
      <c r="G415" s="176"/>
      <c r="H415" s="176"/>
      <c r="I415" s="176"/>
      <c r="J415" s="176"/>
      <c r="K415" s="176"/>
      <c r="L415" s="176"/>
      <c r="M415" s="176"/>
    </row>
    <row r="416" spans="2:13" ht="15.75" customHeight="1" x14ac:dyDescent="0.25">
      <c r="B416" s="176"/>
      <c r="C416" s="176"/>
      <c r="D416" s="176"/>
      <c r="E416" s="176"/>
      <c r="F416" s="176"/>
      <c r="G416" s="176"/>
      <c r="H416" s="176"/>
      <c r="I416" s="176"/>
      <c r="J416" s="176"/>
      <c r="K416" s="176"/>
      <c r="L416" s="176"/>
      <c r="M416" s="176"/>
    </row>
    <row r="417" spans="2:13" ht="15.75" customHeight="1" x14ac:dyDescent="0.25">
      <c r="B417" s="176"/>
      <c r="C417" s="176"/>
      <c r="D417" s="176"/>
      <c r="E417" s="176"/>
      <c r="F417" s="176"/>
      <c r="G417" s="176"/>
      <c r="H417" s="176"/>
      <c r="I417" s="176"/>
      <c r="J417" s="176"/>
      <c r="K417" s="176"/>
      <c r="L417" s="176"/>
      <c r="M417" s="176"/>
    </row>
    <row r="418" spans="2:13" ht="15.75" customHeight="1" x14ac:dyDescent="0.25">
      <c r="B418" s="176"/>
      <c r="C418" s="176"/>
      <c r="D418" s="176"/>
      <c r="E418" s="176"/>
      <c r="F418" s="176"/>
      <c r="G418" s="176"/>
      <c r="H418" s="176"/>
      <c r="I418" s="176"/>
      <c r="J418" s="176"/>
      <c r="K418" s="176"/>
      <c r="L418" s="176"/>
      <c r="M418" s="176"/>
    </row>
    <row r="419" spans="2:13" ht="15.75" customHeight="1" x14ac:dyDescent="0.25">
      <c r="B419" s="176"/>
      <c r="C419" s="176"/>
      <c r="D419" s="176"/>
      <c r="E419" s="176"/>
      <c r="F419" s="176"/>
      <c r="G419" s="176"/>
      <c r="H419" s="176"/>
      <c r="I419" s="176"/>
      <c r="J419" s="176"/>
      <c r="K419" s="176"/>
      <c r="L419" s="176"/>
      <c r="M419" s="176"/>
    </row>
    <row r="420" spans="2:13" ht="15.75" customHeight="1" x14ac:dyDescent="0.25">
      <c r="B420" s="176"/>
      <c r="C420" s="176"/>
      <c r="D420" s="176"/>
      <c r="E420" s="176"/>
      <c r="F420" s="176"/>
      <c r="G420" s="176"/>
      <c r="H420" s="176"/>
      <c r="I420" s="176"/>
      <c r="J420" s="176"/>
      <c r="K420" s="176"/>
      <c r="L420" s="176"/>
      <c r="M420" s="176"/>
    </row>
    <row r="421" spans="2:13" ht="15.75" customHeight="1" x14ac:dyDescent="0.25">
      <c r="B421" s="176"/>
      <c r="C421" s="176"/>
      <c r="D421" s="176"/>
      <c r="E421" s="176"/>
      <c r="F421" s="176"/>
      <c r="G421" s="176"/>
      <c r="H421" s="176"/>
      <c r="I421" s="176"/>
      <c r="J421" s="176"/>
      <c r="K421" s="176"/>
      <c r="L421" s="176"/>
      <c r="M421" s="176"/>
    </row>
    <row r="422" spans="2:13" ht="15.75" customHeight="1" x14ac:dyDescent="0.25">
      <c r="B422" s="176"/>
      <c r="C422" s="176"/>
      <c r="D422" s="176"/>
      <c r="E422" s="176"/>
      <c r="F422" s="176"/>
      <c r="G422" s="176"/>
      <c r="H422" s="176"/>
      <c r="I422" s="176"/>
      <c r="J422" s="176"/>
      <c r="K422" s="176"/>
      <c r="L422" s="176"/>
      <c r="M422" s="176"/>
    </row>
    <row r="423" spans="2:13" ht="15.75" customHeight="1" x14ac:dyDescent="0.25">
      <c r="B423" s="176"/>
      <c r="C423" s="176"/>
      <c r="D423" s="176"/>
      <c r="E423" s="176"/>
      <c r="F423" s="176"/>
      <c r="G423" s="176"/>
      <c r="H423" s="176"/>
      <c r="I423" s="176"/>
      <c r="J423" s="176"/>
      <c r="K423" s="176"/>
      <c r="L423" s="176"/>
      <c r="M423" s="176"/>
    </row>
    <row r="424" spans="2:13" ht="15.75" customHeight="1" x14ac:dyDescent="0.25">
      <c r="B424" s="176"/>
      <c r="C424" s="176"/>
      <c r="D424" s="176"/>
      <c r="E424" s="176"/>
      <c r="F424" s="176"/>
      <c r="G424" s="176"/>
      <c r="H424" s="176"/>
      <c r="I424" s="176"/>
      <c r="J424" s="176"/>
      <c r="K424" s="176"/>
      <c r="L424" s="176"/>
      <c r="M424" s="176"/>
    </row>
    <row r="425" spans="2:13" ht="15.75" customHeight="1" x14ac:dyDescent="0.25">
      <c r="B425" s="176"/>
      <c r="C425" s="176"/>
      <c r="D425" s="176"/>
      <c r="E425" s="176"/>
      <c r="F425" s="176"/>
      <c r="G425" s="176"/>
      <c r="H425" s="176"/>
      <c r="I425" s="176"/>
      <c r="J425" s="176"/>
      <c r="K425" s="176"/>
      <c r="L425" s="176"/>
      <c r="M425" s="176"/>
    </row>
    <row r="426" spans="2:13" ht="15.75" customHeight="1" x14ac:dyDescent="0.25">
      <c r="B426" s="176"/>
      <c r="C426" s="176"/>
      <c r="D426" s="176"/>
      <c r="E426" s="176"/>
      <c r="F426" s="176"/>
      <c r="G426" s="176"/>
      <c r="H426" s="176"/>
      <c r="I426" s="176"/>
      <c r="J426" s="176"/>
      <c r="K426" s="176"/>
      <c r="L426" s="176"/>
      <c r="M426" s="176"/>
    </row>
    <row r="427" spans="2:13" ht="15.75" customHeight="1" x14ac:dyDescent="0.25">
      <c r="B427" s="176"/>
      <c r="C427" s="176"/>
      <c r="D427" s="176"/>
      <c r="E427" s="176"/>
      <c r="F427" s="176"/>
      <c r="G427" s="176"/>
      <c r="H427" s="176"/>
      <c r="I427" s="176"/>
      <c r="J427" s="176"/>
      <c r="K427" s="176"/>
      <c r="L427" s="176"/>
      <c r="M427" s="176"/>
    </row>
    <row r="428" spans="2:13" ht="15.75" customHeight="1" x14ac:dyDescent="0.25">
      <c r="B428" s="176"/>
      <c r="C428" s="176"/>
      <c r="D428" s="176"/>
      <c r="E428" s="176"/>
      <c r="F428" s="176"/>
      <c r="G428" s="176"/>
      <c r="H428" s="176"/>
      <c r="I428" s="176"/>
      <c r="J428" s="176"/>
      <c r="K428" s="176"/>
      <c r="L428" s="176"/>
      <c r="M428" s="176"/>
    </row>
    <row r="429" spans="2:13" ht="15.75" customHeight="1" x14ac:dyDescent="0.25">
      <c r="B429" s="176"/>
      <c r="C429" s="176"/>
      <c r="D429" s="176"/>
      <c r="E429" s="176"/>
      <c r="F429" s="176"/>
      <c r="G429" s="176"/>
      <c r="H429" s="176"/>
      <c r="I429" s="176"/>
      <c r="J429" s="176"/>
      <c r="K429" s="176"/>
      <c r="L429" s="176"/>
      <c r="M429" s="176"/>
    </row>
    <row r="430" spans="2:13" ht="15.75" customHeight="1" x14ac:dyDescent="0.25">
      <c r="B430" s="176"/>
      <c r="C430" s="176"/>
      <c r="D430" s="176"/>
      <c r="E430" s="176"/>
      <c r="F430" s="176"/>
      <c r="G430" s="176"/>
      <c r="H430" s="176"/>
      <c r="I430" s="176"/>
      <c r="J430" s="176"/>
      <c r="K430" s="176"/>
      <c r="L430" s="176"/>
      <c r="M430" s="176"/>
    </row>
    <row r="431" spans="2:13" ht="15.75" customHeight="1" x14ac:dyDescent="0.25">
      <c r="B431" s="176"/>
      <c r="C431" s="176"/>
      <c r="D431" s="176"/>
      <c r="E431" s="176"/>
      <c r="F431" s="176"/>
      <c r="G431" s="176"/>
      <c r="H431" s="176"/>
      <c r="I431" s="176"/>
      <c r="J431" s="176"/>
      <c r="K431" s="176"/>
      <c r="L431" s="176"/>
      <c r="M431" s="176"/>
    </row>
    <row r="432" spans="2:13" ht="15.75" customHeight="1" x14ac:dyDescent="0.25">
      <c r="B432" s="176"/>
      <c r="C432" s="176"/>
      <c r="D432" s="176"/>
      <c r="E432" s="176"/>
      <c r="F432" s="176"/>
      <c r="G432" s="176"/>
      <c r="H432" s="176"/>
      <c r="I432" s="176"/>
      <c r="J432" s="176"/>
      <c r="K432" s="176"/>
      <c r="L432" s="176"/>
      <c r="M432" s="176"/>
    </row>
    <row r="433" spans="2:13" ht="15.75" customHeight="1" x14ac:dyDescent="0.25">
      <c r="B433" s="176"/>
      <c r="C433" s="176"/>
      <c r="D433" s="176"/>
      <c r="E433" s="176"/>
      <c r="F433" s="176"/>
      <c r="G433" s="176"/>
      <c r="H433" s="176"/>
      <c r="I433" s="176"/>
      <c r="J433" s="176"/>
      <c r="K433" s="176"/>
      <c r="L433" s="176"/>
      <c r="M433" s="176"/>
    </row>
    <row r="434" spans="2:13" ht="15.75" customHeight="1" x14ac:dyDescent="0.25">
      <c r="B434" s="176"/>
      <c r="C434" s="176"/>
      <c r="D434" s="176"/>
      <c r="E434" s="176"/>
      <c r="F434" s="176"/>
      <c r="G434" s="176"/>
      <c r="H434" s="176"/>
      <c r="I434" s="176"/>
      <c r="J434" s="176"/>
      <c r="K434" s="176"/>
      <c r="L434" s="176"/>
      <c r="M434" s="176"/>
    </row>
    <row r="435" spans="2:13" ht="15.75" customHeight="1" x14ac:dyDescent="0.25">
      <c r="B435" s="176"/>
      <c r="C435" s="176"/>
      <c r="D435" s="176"/>
      <c r="E435" s="176"/>
      <c r="F435" s="176"/>
      <c r="G435" s="176"/>
      <c r="H435" s="176"/>
      <c r="I435" s="176"/>
      <c r="J435" s="176"/>
      <c r="K435" s="176"/>
      <c r="L435" s="176"/>
      <c r="M435" s="176"/>
    </row>
    <row r="436" spans="2:13" ht="15.75" customHeight="1" x14ac:dyDescent="0.25">
      <c r="B436" s="176"/>
      <c r="C436" s="176"/>
      <c r="D436" s="176"/>
      <c r="E436" s="176"/>
      <c r="F436" s="176"/>
      <c r="G436" s="176"/>
      <c r="H436" s="176"/>
      <c r="I436" s="176"/>
      <c r="J436" s="176"/>
      <c r="K436" s="176"/>
      <c r="L436" s="176"/>
      <c r="M436" s="176"/>
    </row>
    <row r="437" spans="2:13" ht="15.75" customHeight="1" x14ac:dyDescent="0.25">
      <c r="B437" s="176"/>
      <c r="C437" s="176"/>
      <c r="D437" s="176"/>
      <c r="E437" s="176"/>
      <c r="F437" s="176"/>
      <c r="G437" s="176"/>
      <c r="H437" s="176"/>
      <c r="I437" s="176"/>
      <c r="J437" s="176"/>
      <c r="K437" s="176"/>
      <c r="L437" s="176"/>
      <c r="M437" s="176"/>
    </row>
    <row r="438" spans="2:13" ht="15.75" customHeight="1" x14ac:dyDescent="0.25">
      <c r="B438" s="176"/>
      <c r="C438" s="176"/>
      <c r="D438" s="176"/>
      <c r="E438" s="176"/>
      <c r="F438" s="176"/>
      <c r="G438" s="176"/>
      <c r="H438" s="176"/>
      <c r="I438" s="176"/>
      <c r="J438" s="176"/>
      <c r="K438" s="176"/>
      <c r="L438" s="176"/>
      <c r="M438" s="176"/>
    </row>
    <row r="439" spans="2:13" ht="15.75" customHeight="1" x14ac:dyDescent="0.25">
      <c r="B439" s="176"/>
      <c r="C439" s="176"/>
      <c r="D439" s="176"/>
      <c r="E439" s="176"/>
      <c r="F439" s="176"/>
      <c r="G439" s="176"/>
      <c r="H439" s="176"/>
      <c r="I439" s="176"/>
      <c r="J439" s="176"/>
      <c r="K439" s="176"/>
      <c r="L439" s="176"/>
      <c r="M439" s="176"/>
    </row>
    <row r="440" spans="2:13" ht="15.75" customHeight="1" x14ac:dyDescent="0.25">
      <c r="B440" s="176"/>
      <c r="C440" s="176"/>
      <c r="D440" s="176"/>
      <c r="E440" s="176"/>
      <c r="F440" s="176"/>
      <c r="G440" s="176"/>
      <c r="H440" s="176"/>
      <c r="I440" s="176"/>
      <c r="J440" s="176"/>
      <c r="K440" s="176"/>
      <c r="L440" s="176"/>
      <c r="M440" s="176"/>
    </row>
    <row r="441" spans="2:13" ht="15.75" customHeight="1" x14ac:dyDescent="0.25">
      <c r="B441" s="176"/>
      <c r="C441" s="176"/>
      <c r="D441" s="176"/>
      <c r="E441" s="176"/>
      <c r="F441" s="176"/>
      <c r="G441" s="176"/>
      <c r="H441" s="176"/>
      <c r="I441" s="176"/>
      <c r="J441" s="176"/>
      <c r="K441" s="176"/>
      <c r="L441" s="176"/>
      <c r="M441" s="176"/>
    </row>
    <row r="442" spans="2:13" ht="15.75" customHeight="1" x14ac:dyDescent="0.25">
      <c r="B442" s="176"/>
      <c r="C442" s="176"/>
      <c r="D442" s="176"/>
      <c r="E442" s="176"/>
      <c r="F442" s="176"/>
      <c r="G442" s="176"/>
      <c r="H442" s="176"/>
      <c r="I442" s="176"/>
      <c r="J442" s="176"/>
      <c r="K442" s="176"/>
      <c r="L442" s="176"/>
      <c r="M442" s="176"/>
    </row>
    <row r="443" spans="2:13" ht="15.75" customHeight="1" x14ac:dyDescent="0.25">
      <c r="B443" s="176"/>
      <c r="C443" s="176"/>
      <c r="D443" s="176"/>
      <c r="E443" s="176"/>
      <c r="F443" s="176"/>
      <c r="G443" s="176"/>
      <c r="H443" s="176"/>
      <c r="I443" s="176"/>
      <c r="J443" s="176"/>
      <c r="K443" s="176"/>
      <c r="L443" s="176"/>
      <c r="M443" s="176"/>
    </row>
    <row r="444" spans="2:13" ht="15.75" customHeight="1" x14ac:dyDescent="0.25">
      <c r="B444" s="176"/>
      <c r="C444" s="176"/>
      <c r="D444" s="176"/>
      <c r="E444" s="176"/>
      <c r="F444" s="176"/>
      <c r="G444" s="176"/>
      <c r="H444" s="176"/>
      <c r="I444" s="176"/>
      <c r="J444" s="176"/>
      <c r="K444" s="176"/>
      <c r="L444" s="176"/>
      <c r="M444" s="176"/>
    </row>
    <row r="445" spans="2:13" ht="15.75" customHeight="1" x14ac:dyDescent="0.25">
      <c r="B445" s="176"/>
      <c r="C445" s="176"/>
      <c r="D445" s="176"/>
      <c r="E445" s="176"/>
      <c r="F445" s="176"/>
      <c r="G445" s="176"/>
      <c r="H445" s="176"/>
      <c r="I445" s="176"/>
      <c r="J445" s="176"/>
      <c r="K445" s="176"/>
      <c r="L445" s="176"/>
      <c r="M445" s="176"/>
    </row>
    <row r="446" spans="2:13" ht="15.75" customHeight="1" x14ac:dyDescent="0.25">
      <c r="B446" s="176"/>
      <c r="C446" s="176"/>
      <c r="D446" s="176"/>
      <c r="E446" s="176"/>
      <c r="F446" s="176"/>
      <c r="G446" s="176"/>
      <c r="H446" s="176"/>
      <c r="I446" s="176"/>
      <c r="J446" s="176"/>
      <c r="K446" s="176"/>
      <c r="L446" s="176"/>
      <c r="M446" s="176"/>
    </row>
    <row r="447" spans="2:13" ht="15.75" customHeight="1" x14ac:dyDescent="0.25">
      <c r="B447" s="176"/>
      <c r="C447" s="176"/>
      <c r="D447" s="176"/>
      <c r="E447" s="176"/>
      <c r="F447" s="176"/>
      <c r="G447" s="176"/>
      <c r="H447" s="176"/>
      <c r="I447" s="176"/>
      <c r="J447" s="176"/>
      <c r="K447" s="176"/>
      <c r="L447" s="176"/>
      <c r="M447" s="176"/>
    </row>
    <row r="448" spans="2:13" ht="15.75" customHeight="1" x14ac:dyDescent="0.25">
      <c r="B448" s="176"/>
      <c r="C448" s="176"/>
      <c r="D448" s="176"/>
      <c r="E448" s="176"/>
      <c r="F448" s="176"/>
      <c r="G448" s="176"/>
      <c r="H448" s="176"/>
      <c r="I448" s="176"/>
      <c r="J448" s="176"/>
      <c r="K448" s="176"/>
      <c r="L448" s="176"/>
      <c r="M448" s="176"/>
    </row>
    <row r="449" spans="2:13" ht="15.75" customHeight="1" x14ac:dyDescent="0.25">
      <c r="B449" s="176"/>
      <c r="C449" s="176"/>
      <c r="D449" s="176"/>
      <c r="E449" s="176"/>
      <c r="F449" s="176"/>
      <c r="G449" s="176"/>
      <c r="H449" s="176"/>
      <c r="I449" s="176"/>
      <c r="J449" s="176"/>
      <c r="K449" s="176"/>
      <c r="L449" s="176"/>
      <c r="M449" s="176"/>
    </row>
    <row r="450" spans="2:13" ht="15.75" customHeight="1" x14ac:dyDescent="0.25">
      <c r="B450" s="176"/>
      <c r="C450" s="176"/>
      <c r="D450" s="176"/>
      <c r="E450" s="176"/>
      <c r="F450" s="176"/>
      <c r="G450" s="176"/>
      <c r="H450" s="176"/>
      <c r="I450" s="176"/>
      <c r="J450" s="176"/>
      <c r="K450" s="176"/>
      <c r="L450" s="176"/>
      <c r="M450" s="176"/>
    </row>
    <row r="451" spans="2:13" ht="15.75" customHeight="1" x14ac:dyDescent="0.25">
      <c r="B451" s="176"/>
      <c r="C451" s="176"/>
      <c r="D451" s="176"/>
      <c r="E451" s="176"/>
      <c r="F451" s="176"/>
      <c r="G451" s="176"/>
      <c r="H451" s="176"/>
      <c r="I451" s="176"/>
      <c r="J451" s="176"/>
      <c r="K451" s="176"/>
      <c r="L451" s="176"/>
      <c r="M451" s="176"/>
    </row>
    <row r="452" spans="2:13" ht="15.75" customHeight="1" x14ac:dyDescent="0.25">
      <c r="B452" s="176"/>
      <c r="C452" s="176"/>
      <c r="D452" s="176"/>
      <c r="E452" s="176"/>
      <c r="F452" s="176"/>
      <c r="G452" s="176"/>
      <c r="H452" s="176"/>
      <c r="I452" s="176"/>
      <c r="J452" s="176"/>
      <c r="K452" s="176"/>
      <c r="L452" s="176"/>
      <c r="M452" s="176"/>
    </row>
    <row r="453" spans="2:13" ht="15.75" customHeight="1" x14ac:dyDescent="0.25">
      <c r="B453" s="176"/>
      <c r="C453" s="176"/>
      <c r="D453" s="176"/>
      <c r="E453" s="176"/>
      <c r="F453" s="176"/>
      <c r="G453" s="176"/>
      <c r="H453" s="176"/>
      <c r="I453" s="176"/>
      <c r="J453" s="176"/>
      <c r="K453" s="176"/>
      <c r="L453" s="176"/>
      <c r="M453" s="176"/>
    </row>
    <row r="454" spans="2:13" ht="15.75" customHeight="1" x14ac:dyDescent="0.25">
      <c r="B454" s="176"/>
      <c r="C454" s="176"/>
      <c r="D454" s="176"/>
      <c r="E454" s="176"/>
      <c r="F454" s="176"/>
      <c r="G454" s="176"/>
      <c r="H454" s="176"/>
      <c r="I454" s="176"/>
      <c r="J454" s="176"/>
      <c r="K454" s="176"/>
      <c r="L454" s="176"/>
      <c r="M454" s="176"/>
    </row>
    <row r="455" spans="2:13" ht="15.75" customHeight="1" x14ac:dyDescent="0.25">
      <c r="B455" s="176"/>
      <c r="C455" s="176"/>
      <c r="D455" s="176"/>
      <c r="E455" s="176"/>
      <c r="F455" s="176"/>
      <c r="G455" s="176"/>
      <c r="H455" s="176"/>
      <c r="I455" s="176"/>
      <c r="J455" s="176"/>
      <c r="K455" s="176"/>
      <c r="L455" s="176"/>
      <c r="M455" s="176"/>
    </row>
    <row r="456" spans="2:13" ht="15.75" customHeight="1" x14ac:dyDescent="0.25">
      <c r="B456" s="176"/>
      <c r="C456" s="176"/>
      <c r="D456" s="176"/>
      <c r="E456" s="176"/>
      <c r="F456" s="176"/>
      <c r="G456" s="176"/>
      <c r="H456" s="176"/>
      <c r="I456" s="176"/>
      <c r="J456" s="176"/>
      <c r="K456" s="176"/>
      <c r="L456" s="176"/>
      <c r="M456" s="176"/>
    </row>
    <row r="457" spans="2:13" ht="15.75" customHeight="1" x14ac:dyDescent="0.25">
      <c r="B457" s="176"/>
      <c r="C457" s="176"/>
      <c r="D457" s="176"/>
      <c r="E457" s="176"/>
      <c r="F457" s="176"/>
      <c r="G457" s="176"/>
      <c r="H457" s="176"/>
      <c r="I457" s="176"/>
      <c r="J457" s="176"/>
      <c r="K457" s="176"/>
      <c r="L457" s="176"/>
      <c r="M457" s="176"/>
    </row>
    <row r="458" spans="2:13" ht="15.75" customHeight="1" x14ac:dyDescent="0.25">
      <c r="B458" s="176"/>
      <c r="C458" s="176"/>
      <c r="D458" s="176"/>
      <c r="E458" s="176"/>
      <c r="F458" s="176"/>
      <c r="G458" s="176"/>
      <c r="H458" s="176"/>
      <c r="I458" s="176"/>
      <c r="J458" s="176"/>
      <c r="K458" s="176"/>
      <c r="L458" s="176"/>
      <c r="M458" s="176"/>
    </row>
    <row r="459" spans="2:13" ht="15.75" customHeight="1" x14ac:dyDescent="0.25">
      <c r="B459" s="176"/>
      <c r="C459" s="176"/>
      <c r="D459" s="176"/>
      <c r="E459" s="176"/>
      <c r="F459" s="176"/>
      <c r="G459" s="176"/>
      <c r="H459" s="176"/>
      <c r="I459" s="176"/>
      <c r="J459" s="176"/>
      <c r="K459" s="176"/>
      <c r="L459" s="176"/>
      <c r="M459" s="176"/>
    </row>
    <row r="460" spans="2:13" ht="15.75" customHeight="1" x14ac:dyDescent="0.25">
      <c r="B460" s="176"/>
      <c r="C460" s="176"/>
      <c r="D460" s="176"/>
      <c r="E460" s="176"/>
      <c r="F460" s="176"/>
      <c r="G460" s="176"/>
      <c r="H460" s="176"/>
      <c r="I460" s="176"/>
      <c r="J460" s="176"/>
      <c r="K460" s="176"/>
      <c r="L460" s="176"/>
      <c r="M460" s="176"/>
    </row>
    <row r="461" spans="2:13" ht="15.75" customHeight="1" x14ac:dyDescent="0.25">
      <c r="B461" s="176"/>
      <c r="C461" s="176"/>
      <c r="D461" s="176"/>
      <c r="E461" s="176"/>
      <c r="F461" s="176"/>
      <c r="G461" s="176"/>
      <c r="H461" s="176"/>
      <c r="I461" s="176"/>
      <c r="J461" s="176"/>
      <c r="K461" s="176"/>
      <c r="L461" s="176"/>
      <c r="M461" s="176"/>
    </row>
    <row r="462" spans="2:13" ht="15.75" customHeight="1" x14ac:dyDescent="0.25">
      <c r="B462" s="176"/>
      <c r="C462" s="176"/>
      <c r="D462" s="176"/>
      <c r="E462" s="176"/>
      <c r="F462" s="176"/>
      <c r="G462" s="176"/>
      <c r="H462" s="176"/>
      <c r="I462" s="176"/>
      <c r="J462" s="176"/>
      <c r="K462" s="176"/>
      <c r="L462" s="176"/>
      <c r="M462" s="176"/>
    </row>
    <row r="463" spans="2:13" ht="15.75" customHeight="1" x14ac:dyDescent="0.25">
      <c r="B463" s="176"/>
      <c r="C463" s="176"/>
      <c r="D463" s="176"/>
      <c r="E463" s="176"/>
      <c r="F463" s="176"/>
      <c r="G463" s="176"/>
      <c r="H463" s="176"/>
      <c r="I463" s="176"/>
      <c r="J463" s="176"/>
      <c r="K463" s="176"/>
      <c r="L463" s="176"/>
      <c r="M463" s="176"/>
    </row>
    <row r="464" spans="2:13" ht="15.75" customHeight="1" x14ac:dyDescent="0.25">
      <c r="B464" s="176"/>
      <c r="C464" s="176"/>
      <c r="D464" s="176"/>
      <c r="E464" s="176"/>
      <c r="F464" s="176"/>
      <c r="G464" s="176"/>
      <c r="H464" s="176"/>
      <c r="I464" s="176"/>
      <c r="J464" s="176"/>
      <c r="K464" s="176"/>
      <c r="L464" s="176"/>
      <c r="M464" s="176"/>
    </row>
    <row r="465" spans="2:13" ht="15.75" customHeight="1" x14ac:dyDescent="0.25">
      <c r="B465" s="176"/>
      <c r="C465" s="176"/>
      <c r="D465" s="176"/>
      <c r="E465" s="176"/>
      <c r="F465" s="176"/>
      <c r="G465" s="176"/>
      <c r="H465" s="176"/>
      <c r="I465" s="176"/>
      <c r="J465" s="176"/>
      <c r="K465" s="176"/>
      <c r="L465" s="176"/>
      <c r="M465" s="176"/>
    </row>
    <row r="466" spans="2:13" ht="15.75" customHeight="1" x14ac:dyDescent="0.25">
      <c r="B466" s="176"/>
      <c r="C466" s="176"/>
      <c r="D466" s="176"/>
      <c r="E466" s="176"/>
      <c r="F466" s="176"/>
      <c r="G466" s="176"/>
      <c r="H466" s="176"/>
      <c r="I466" s="176"/>
      <c r="J466" s="176"/>
      <c r="K466" s="176"/>
      <c r="L466" s="176"/>
      <c r="M466" s="176"/>
    </row>
    <row r="467" spans="2:13" ht="15.75" customHeight="1" x14ac:dyDescent="0.25">
      <c r="B467" s="176"/>
      <c r="C467" s="176"/>
      <c r="D467" s="176"/>
      <c r="E467" s="176"/>
      <c r="F467" s="176"/>
      <c r="G467" s="176"/>
      <c r="H467" s="176"/>
      <c r="I467" s="176"/>
      <c r="J467" s="176"/>
      <c r="K467" s="176"/>
      <c r="L467" s="176"/>
      <c r="M467" s="176"/>
    </row>
    <row r="468" spans="2:13" ht="15.75" customHeight="1" x14ac:dyDescent="0.25">
      <c r="B468" s="176"/>
      <c r="C468" s="176"/>
      <c r="D468" s="176"/>
      <c r="E468" s="176"/>
      <c r="F468" s="176"/>
      <c r="G468" s="176"/>
      <c r="H468" s="176"/>
      <c r="I468" s="176"/>
      <c r="J468" s="176"/>
      <c r="K468" s="176"/>
      <c r="L468" s="176"/>
      <c r="M468" s="176"/>
    </row>
    <row r="469" spans="2:13" ht="15.75" customHeight="1" x14ac:dyDescent="0.25">
      <c r="B469" s="176"/>
      <c r="C469" s="176"/>
      <c r="D469" s="176"/>
      <c r="E469" s="176"/>
      <c r="F469" s="176"/>
      <c r="G469" s="176"/>
      <c r="H469" s="176"/>
      <c r="I469" s="176"/>
      <c r="J469" s="176"/>
      <c r="K469" s="176"/>
      <c r="L469" s="176"/>
      <c r="M469" s="176"/>
    </row>
    <row r="470" spans="2:13" ht="15.75" customHeight="1" x14ac:dyDescent="0.25">
      <c r="B470" s="176"/>
      <c r="C470" s="176"/>
      <c r="D470" s="176"/>
      <c r="E470" s="176"/>
      <c r="F470" s="176"/>
      <c r="G470" s="176"/>
      <c r="H470" s="176"/>
      <c r="I470" s="176"/>
      <c r="J470" s="176"/>
      <c r="K470" s="176"/>
      <c r="L470" s="176"/>
      <c r="M470" s="176"/>
    </row>
    <row r="471" spans="2:13" ht="15.75" customHeight="1" x14ac:dyDescent="0.25">
      <c r="B471" s="176"/>
      <c r="C471" s="176"/>
      <c r="D471" s="176"/>
      <c r="E471" s="176"/>
      <c r="F471" s="176"/>
      <c r="G471" s="176"/>
      <c r="H471" s="176"/>
      <c r="I471" s="176"/>
      <c r="J471" s="176"/>
      <c r="K471" s="176"/>
      <c r="L471" s="176"/>
      <c r="M471" s="176"/>
    </row>
    <row r="472" spans="2:13" ht="15.75" customHeight="1" x14ac:dyDescent="0.25">
      <c r="B472" s="176"/>
      <c r="C472" s="176"/>
      <c r="D472" s="176"/>
      <c r="E472" s="176"/>
      <c r="F472" s="176"/>
      <c r="G472" s="176"/>
      <c r="H472" s="176"/>
      <c r="I472" s="176"/>
      <c r="J472" s="176"/>
      <c r="K472" s="176"/>
      <c r="L472" s="176"/>
      <c r="M472" s="176"/>
    </row>
    <row r="473" spans="2:13" ht="15.75" customHeight="1" x14ac:dyDescent="0.25">
      <c r="B473" s="176"/>
      <c r="C473" s="176"/>
      <c r="D473" s="176"/>
      <c r="E473" s="176"/>
      <c r="F473" s="176"/>
      <c r="G473" s="176"/>
      <c r="H473" s="176"/>
      <c r="I473" s="176"/>
      <c r="J473" s="176"/>
      <c r="K473" s="176"/>
      <c r="L473" s="176"/>
      <c r="M473" s="176"/>
    </row>
    <row r="474" spans="2:13" ht="15.75" customHeight="1" x14ac:dyDescent="0.25">
      <c r="B474" s="176"/>
      <c r="C474" s="176"/>
      <c r="D474" s="176"/>
      <c r="E474" s="176"/>
      <c r="F474" s="176"/>
      <c r="G474" s="176"/>
      <c r="H474" s="176"/>
      <c r="I474" s="176"/>
      <c r="J474" s="176"/>
      <c r="K474" s="176"/>
      <c r="L474" s="176"/>
      <c r="M474" s="176"/>
    </row>
    <row r="475" spans="2:13" ht="15.75" customHeight="1" x14ac:dyDescent="0.25">
      <c r="B475" s="176"/>
      <c r="C475" s="176"/>
      <c r="D475" s="176"/>
      <c r="E475" s="176"/>
      <c r="F475" s="176"/>
      <c r="G475" s="176"/>
      <c r="H475" s="176"/>
      <c r="I475" s="176"/>
      <c r="J475" s="176"/>
      <c r="K475" s="176"/>
      <c r="L475" s="176"/>
      <c r="M475" s="176"/>
    </row>
    <row r="476" spans="2:13" ht="15.75" customHeight="1" x14ac:dyDescent="0.25">
      <c r="B476" s="176"/>
      <c r="C476" s="176"/>
      <c r="D476" s="176"/>
      <c r="E476" s="176"/>
      <c r="F476" s="176"/>
      <c r="G476" s="176"/>
      <c r="H476" s="176"/>
      <c r="I476" s="176"/>
      <c r="J476" s="176"/>
      <c r="K476" s="176"/>
      <c r="L476" s="176"/>
      <c r="M476" s="176"/>
    </row>
    <row r="477" spans="2:13" ht="15.75" customHeight="1" x14ac:dyDescent="0.25">
      <c r="B477" s="176"/>
      <c r="C477" s="176"/>
      <c r="D477" s="176"/>
      <c r="E477" s="176"/>
      <c r="F477" s="176"/>
      <c r="G477" s="176"/>
      <c r="H477" s="176"/>
      <c r="I477" s="176"/>
      <c r="J477" s="176"/>
      <c r="K477" s="176"/>
      <c r="L477" s="176"/>
      <c r="M477" s="176"/>
    </row>
    <row r="478" spans="2:13" ht="15.75" customHeight="1" x14ac:dyDescent="0.25">
      <c r="B478" s="176"/>
      <c r="C478" s="176"/>
      <c r="D478" s="176"/>
      <c r="E478" s="176"/>
      <c r="F478" s="176"/>
      <c r="G478" s="176"/>
      <c r="H478" s="176"/>
      <c r="I478" s="176"/>
      <c r="J478" s="176"/>
      <c r="K478" s="176"/>
      <c r="L478" s="176"/>
      <c r="M478" s="176"/>
    </row>
    <row r="479" spans="2:13" ht="15.75" customHeight="1" x14ac:dyDescent="0.25">
      <c r="B479" s="176"/>
      <c r="C479" s="176"/>
      <c r="D479" s="176"/>
      <c r="E479" s="176"/>
      <c r="F479" s="176"/>
      <c r="G479" s="176"/>
      <c r="H479" s="176"/>
      <c r="I479" s="176"/>
      <c r="J479" s="176"/>
      <c r="K479" s="176"/>
      <c r="L479" s="176"/>
      <c r="M479" s="176"/>
    </row>
    <row r="480" spans="2:13"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row r="1103" ht="15.75" customHeight="1" x14ac:dyDescent="0.25"/>
    <row r="1104" ht="15.75" customHeight="1" x14ac:dyDescent="0.25"/>
    <row r="1105" ht="15.75" customHeight="1" x14ac:dyDescent="0.25"/>
    <row r="1106" ht="15.75" customHeight="1" x14ac:dyDescent="0.25"/>
    <row r="1107" ht="15.75" customHeight="1" x14ac:dyDescent="0.25"/>
    <row r="1108" ht="15.75" customHeight="1" x14ac:dyDescent="0.25"/>
    <row r="1109" ht="15.75" customHeight="1" x14ac:dyDescent="0.25"/>
    <row r="1110" ht="15.75" customHeight="1" x14ac:dyDescent="0.25"/>
    <row r="1111" ht="15.75" customHeight="1" x14ac:dyDescent="0.25"/>
    <row r="1112" ht="15.75" customHeight="1" x14ac:dyDescent="0.25"/>
    <row r="1113" ht="15.75" customHeight="1" x14ac:dyDescent="0.25"/>
    <row r="1114" ht="15.75" customHeight="1" x14ac:dyDescent="0.25"/>
    <row r="1115" ht="15.75" customHeight="1" x14ac:dyDescent="0.25"/>
    <row r="1116" ht="15.75" customHeight="1" x14ac:dyDescent="0.25"/>
    <row r="1117" ht="15.75" customHeight="1" x14ac:dyDescent="0.25"/>
    <row r="1118" ht="15.75" customHeight="1" x14ac:dyDescent="0.25"/>
    <row r="1119" ht="15.75" customHeight="1" x14ac:dyDescent="0.25"/>
    <row r="1120" ht="15.75" customHeight="1" x14ac:dyDescent="0.25"/>
    <row r="1121" ht="15.75" customHeight="1" x14ac:dyDescent="0.25"/>
    <row r="1122" ht="15.75" customHeight="1" x14ac:dyDescent="0.25"/>
    <row r="1123" ht="15.75" customHeight="1" x14ac:dyDescent="0.25"/>
    <row r="1124" ht="15.75" customHeight="1" x14ac:dyDescent="0.25"/>
    <row r="1125" ht="15.75" customHeight="1" x14ac:dyDescent="0.25"/>
    <row r="1126" ht="15.75" customHeight="1" x14ac:dyDescent="0.25"/>
    <row r="1127" ht="15.75" customHeight="1" x14ac:dyDescent="0.25"/>
    <row r="1128" ht="15.75" customHeight="1" x14ac:dyDescent="0.25"/>
    <row r="1129" ht="15.75" customHeight="1" x14ac:dyDescent="0.25"/>
    <row r="1130" ht="15.75" customHeight="1" x14ac:dyDescent="0.25"/>
    <row r="1131" ht="15.75" customHeight="1" x14ac:dyDescent="0.25"/>
    <row r="1132" ht="15.75" customHeight="1" x14ac:dyDescent="0.25"/>
    <row r="1133" ht="15.75" customHeight="1" x14ac:dyDescent="0.25"/>
    <row r="1134" ht="15.75" customHeight="1" x14ac:dyDescent="0.25"/>
    <row r="1135" ht="15.75" customHeight="1" x14ac:dyDescent="0.25"/>
    <row r="1136" ht="15.75" customHeight="1" x14ac:dyDescent="0.25"/>
    <row r="1137" ht="15.75" customHeight="1" x14ac:dyDescent="0.25"/>
    <row r="1138" ht="15.75" customHeight="1" x14ac:dyDescent="0.25"/>
    <row r="1139" ht="15.75" customHeight="1" x14ac:dyDescent="0.25"/>
    <row r="1140" ht="15.75" customHeight="1" x14ac:dyDescent="0.25"/>
    <row r="1141" ht="15.75" customHeight="1" x14ac:dyDescent="0.25"/>
    <row r="1142" ht="15.75" customHeight="1" x14ac:dyDescent="0.25"/>
    <row r="1143" ht="15.75" customHeight="1" x14ac:dyDescent="0.25"/>
    <row r="1144" ht="15.75" customHeight="1" x14ac:dyDescent="0.25"/>
    <row r="1145" ht="15.75" customHeight="1" x14ac:dyDescent="0.25"/>
    <row r="1146" ht="15.75" customHeight="1" x14ac:dyDescent="0.25"/>
    <row r="1147" ht="15.75" customHeight="1" x14ac:dyDescent="0.25"/>
    <row r="1148" ht="15.75" customHeight="1" x14ac:dyDescent="0.25"/>
    <row r="1149" ht="15.75" customHeight="1" x14ac:dyDescent="0.25"/>
    <row r="1150" ht="15.75" customHeight="1" x14ac:dyDescent="0.25"/>
    <row r="1151" ht="15.75" customHeight="1" x14ac:dyDescent="0.25"/>
    <row r="1152" ht="15.75" customHeight="1" x14ac:dyDescent="0.25"/>
    <row r="1153" ht="15.75" customHeight="1" x14ac:dyDescent="0.25"/>
    <row r="1154" ht="15.75" customHeight="1" x14ac:dyDescent="0.25"/>
    <row r="1155" ht="15.75" customHeight="1" x14ac:dyDescent="0.25"/>
    <row r="1156" ht="15.75" customHeight="1" x14ac:dyDescent="0.25"/>
    <row r="1157" ht="15.75" customHeight="1" x14ac:dyDescent="0.25"/>
    <row r="1158" ht="15.75" customHeight="1" x14ac:dyDescent="0.25"/>
    <row r="1159" ht="15.75" customHeight="1" x14ac:dyDescent="0.25"/>
    <row r="1160" ht="15.75" customHeight="1" x14ac:dyDescent="0.25"/>
    <row r="1161" ht="15.75" customHeight="1" x14ac:dyDescent="0.25"/>
    <row r="1162" ht="15.75" customHeight="1" x14ac:dyDescent="0.25"/>
    <row r="1163" ht="15.75" customHeight="1" x14ac:dyDescent="0.25"/>
    <row r="1164" ht="15.75" customHeight="1" x14ac:dyDescent="0.25"/>
    <row r="1165" ht="15.75" customHeight="1" x14ac:dyDescent="0.25"/>
    <row r="1166" ht="15.75" customHeight="1" x14ac:dyDescent="0.25"/>
    <row r="1167" ht="15.75" customHeight="1" x14ac:dyDescent="0.25"/>
    <row r="1168" ht="15.75" customHeight="1" x14ac:dyDescent="0.25"/>
    <row r="1169" ht="15.75" customHeight="1" x14ac:dyDescent="0.25"/>
    <row r="1170" ht="15.75" customHeight="1" x14ac:dyDescent="0.25"/>
    <row r="1171" ht="15.75" customHeight="1" x14ac:dyDescent="0.25"/>
    <row r="1172" ht="15.75" customHeight="1" x14ac:dyDescent="0.25"/>
    <row r="1173" ht="15.75" customHeight="1" x14ac:dyDescent="0.25"/>
    <row r="1174" ht="15.75" customHeight="1" x14ac:dyDescent="0.25"/>
    <row r="1175" ht="15.75" customHeight="1" x14ac:dyDescent="0.25"/>
    <row r="1176" ht="15.75" customHeight="1" x14ac:dyDescent="0.25"/>
    <row r="1177" ht="15.75" customHeight="1" x14ac:dyDescent="0.25"/>
    <row r="1178" ht="15.75" customHeight="1" x14ac:dyDescent="0.25"/>
    <row r="1179" ht="15.75" customHeight="1" x14ac:dyDescent="0.25"/>
    <row r="1180" ht="15.75" customHeight="1" x14ac:dyDescent="0.25"/>
    <row r="1181" ht="15.75" customHeight="1" x14ac:dyDescent="0.25"/>
    <row r="1182" ht="15.75" customHeight="1" x14ac:dyDescent="0.25"/>
    <row r="1183" ht="15.75" customHeight="1" x14ac:dyDescent="0.25"/>
    <row r="1184" ht="15.75" customHeight="1" x14ac:dyDescent="0.25"/>
    <row r="1185" ht="15.75" customHeight="1" x14ac:dyDescent="0.25"/>
    <row r="1186" ht="15.75" customHeight="1" x14ac:dyDescent="0.25"/>
    <row r="1187" ht="15.75" customHeight="1" x14ac:dyDescent="0.25"/>
    <row r="1188" ht="15.75" customHeight="1" x14ac:dyDescent="0.25"/>
    <row r="1189" ht="15.75" customHeight="1" x14ac:dyDescent="0.25"/>
    <row r="1190" ht="15.75" customHeight="1" x14ac:dyDescent="0.25"/>
    <row r="1191" ht="15.75" customHeight="1" x14ac:dyDescent="0.25"/>
    <row r="1192" ht="15.75" customHeight="1" x14ac:dyDescent="0.25"/>
    <row r="1193" ht="15.75" customHeight="1" x14ac:dyDescent="0.25"/>
    <row r="1194" ht="15.75" customHeight="1" x14ac:dyDescent="0.25"/>
    <row r="1195" ht="15.75" customHeight="1" x14ac:dyDescent="0.25"/>
    <row r="1196" ht="15.75" customHeight="1" x14ac:dyDescent="0.25"/>
    <row r="1197" ht="15.75" customHeight="1" x14ac:dyDescent="0.25"/>
    <row r="1198" ht="15.75" customHeight="1" x14ac:dyDescent="0.25"/>
    <row r="1199" ht="15.75" customHeight="1" x14ac:dyDescent="0.25"/>
    <row r="1200" ht="15.75" customHeight="1" x14ac:dyDescent="0.25"/>
    <row r="1201" ht="15.75" customHeight="1" x14ac:dyDescent="0.25"/>
    <row r="1202" ht="15.75" customHeight="1" x14ac:dyDescent="0.25"/>
    <row r="1203" ht="15.75" customHeight="1" x14ac:dyDescent="0.25"/>
    <row r="1204" ht="15.75" customHeight="1" x14ac:dyDescent="0.25"/>
    <row r="1205" ht="15.75" customHeight="1" x14ac:dyDescent="0.25"/>
    <row r="1206" ht="15.75" customHeight="1" x14ac:dyDescent="0.25"/>
    <row r="1207" ht="15.75" customHeight="1" x14ac:dyDescent="0.25"/>
    <row r="1208" ht="15.75" customHeight="1" x14ac:dyDescent="0.25"/>
    <row r="1209" ht="15.75" customHeight="1" x14ac:dyDescent="0.25"/>
    <row r="1210" ht="15.75" customHeight="1" x14ac:dyDescent="0.25"/>
    <row r="1211" ht="15.75" customHeight="1" x14ac:dyDescent="0.25"/>
    <row r="1212" ht="15.75" customHeight="1" x14ac:dyDescent="0.25"/>
    <row r="1213" ht="15.75" customHeight="1" x14ac:dyDescent="0.25"/>
    <row r="1214" ht="15.75" customHeight="1" x14ac:dyDescent="0.25"/>
    <row r="1215" ht="15.75" customHeight="1" x14ac:dyDescent="0.25"/>
    <row r="1216" ht="15.75" customHeight="1" x14ac:dyDescent="0.25"/>
    <row r="1217" ht="15.75" customHeight="1" x14ac:dyDescent="0.25"/>
    <row r="1218" ht="15.75" customHeight="1" x14ac:dyDescent="0.25"/>
    <row r="1219" ht="15.75" customHeight="1" x14ac:dyDescent="0.25"/>
    <row r="1220" ht="15.75" customHeight="1" x14ac:dyDescent="0.25"/>
    <row r="1221" ht="15.75" customHeight="1" x14ac:dyDescent="0.25"/>
    <row r="1222" ht="15.75" customHeight="1" x14ac:dyDescent="0.25"/>
    <row r="1223" ht="15.75" customHeight="1" x14ac:dyDescent="0.25"/>
    <row r="1224" ht="15.75" customHeight="1" x14ac:dyDescent="0.25"/>
    <row r="1225" ht="15.75" customHeight="1" x14ac:dyDescent="0.25"/>
    <row r="1226" ht="15.75" customHeight="1" x14ac:dyDescent="0.25"/>
    <row r="1227" ht="15.75" customHeight="1" x14ac:dyDescent="0.25"/>
    <row r="1228" ht="15.75" customHeight="1" x14ac:dyDescent="0.25"/>
    <row r="1229" ht="15.75" customHeight="1" x14ac:dyDescent="0.25"/>
    <row r="1230" ht="15.75" customHeight="1" x14ac:dyDescent="0.25"/>
    <row r="1231" ht="15.75" customHeight="1" x14ac:dyDescent="0.25"/>
    <row r="1232" ht="15.75" customHeight="1" x14ac:dyDescent="0.25"/>
    <row r="1233" ht="15.75" customHeight="1" x14ac:dyDescent="0.25"/>
    <row r="1234" ht="15.75" customHeight="1" x14ac:dyDescent="0.25"/>
    <row r="1235" ht="15.75" customHeight="1" x14ac:dyDescent="0.25"/>
    <row r="1236" ht="15.75" customHeight="1" x14ac:dyDescent="0.25"/>
    <row r="1237" ht="15.75" customHeight="1" x14ac:dyDescent="0.25"/>
    <row r="1238" ht="15.75" customHeight="1" x14ac:dyDescent="0.25"/>
    <row r="1239" ht="15.75" customHeight="1" x14ac:dyDescent="0.25"/>
    <row r="1240" ht="15.75" customHeight="1" x14ac:dyDescent="0.25"/>
    <row r="1241" ht="15.75" customHeight="1" x14ac:dyDescent="0.25"/>
    <row r="1242" ht="15.75" customHeight="1" x14ac:dyDescent="0.25"/>
    <row r="1243" ht="15.75" customHeight="1" x14ac:dyDescent="0.25"/>
    <row r="1244" ht="15.75" customHeight="1" x14ac:dyDescent="0.25"/>
    <row r="1245" ht="15.75" customHeight="1" x14ac:dyDescent="0.25"/>
    <row r="1246" ht="15.75" customHeight="1" x14ac:dyDescent="0.25"/>
    <row r="1247" ht="15.75" customHeight="1" x14ac:dyDescent="0.25"/>
    <row r="1248" ht="15.75" customHeight="1" x14ac:dyDescent="0.25"/>
    <row r="1249" ht="15.75" customHeight="1" x14ac:dyDescent="0.25"/>
    <row r="1250" ht="15.75" customHeight="1" x14ac:dyDescent="0.25"/>
    <row r="1251" ht="15.75" customHeight="1" x14ac:dyDescent="0.25"/>
    <row r="1252" ht="15.75" customHeight="1" x14ac:dyDescent="0.25"/>
    <row r="1253" ht="15.75" customHeight="1" x14ac:dyDescent="0.25"/>
    <row r="1254" ht="15.75" customHeight="1" x14ac:dyDescent="0.25"/>
    <row r="1255" ht="15.75" customHeight="1" x14ac:dyDescent="0.25"/>
    <row r="1256" ht="15.75" customHeight="1" x14ac:dyDescent="0.25"/>
    <row r="1257" ht="15.75" customHeight="1" x14ac:dyDescent="0.25"/>
    <row r="1258" ht="15.75" customHeight="1" x14ac:dyDescent="0.25"/>
    <row r="1259" ht="15.75" customHeight="1" x14ac:dyDescent="0.25"/>
    <row r="1260" ht="15.75" customHeight="1" x14ac:dyDescent="0.25"/>
    <row r="1261" ht="15.75" customHeight="1" x14ac:dyDescent="0.25"/>
    <row r="1262" ht="15.75" customHeight="1" x14ac:dyDescent="0.25"/>
    <row r="1263" ht="15.75" customHeight="1" x14ac:dyDescent="0.25"/>
    <row r="1264" ht="15.75" customHeight="1" x14ac:dyDescent="0.25"/>
    <row r="1265" ht="15.75" customHeight="1" x14ac:dyDescent="0.25"/>
    <row r="1266" ht="15.75" customHeight="1" x14ac:dyDescent="0.25"/>
    <row r="1267" ht="15.75" customHeight="1" x14ac:dyDescent="0.25"/>
    <row r="1268" ht="15.75" customHeight="1" x14ac:dyDescent="0.25"/>
    <row r="1269" ht="15.75" customHeight="1" x14ac:dyDescent="0.25"/>
    <row r="1270" ht="15.75" customHeight="1" x14ac:dyDescent="0.25"/>
    <row r="1271" ht="15.75" customHeight="1" x14ac:dyDescent="0.25"/>
    <row r="1272" ht="15.75" customHeight="1" x14ac:dyDescent="0.25"/>
    <row r="1273" ht="15.75" customHeight="1" x14ac:dyDescent="0.25"/>
    <row r="1274" ht="15.75" customHeight="1" x14ac:dyDescent="0.25"/>
    <row r="1275" ht="15.75" customHeight="1" x14ac:dyDescent="0.25"/>
    <row r="1276" ht="15.75" customHeight="1" x14ac:dyDescent="0.25"/>
    <row r="1277" ht="15.75" customHeight="1" x14ac:dyDescent="0.25"/>
    <row r="1278" ht="15.75" customHeight="1" x14ac:dyDescent="0.25"/>
    <row r="1279" ht="15.75" customHeight="1" x14ac:dyDescent="0.25"/>
    <row r="1280" ht="15.75" customHeight="1" x14ac:dyDescent="0.25"/>
  </sheetData>
  <mergeCells count="2">
    <mergeCell ref="A3:B3"/>
    <mergeCell ref="A5:B5"/>
  </mergeCells>
  <printOptions horizontalCentered="1" verticalCentered="1"/>
  <pageMargins left="0.39370078740157483" right="0.39370078740157483" top="0.19685039370078741" bottom="0.19685039370078741" header="0" footer="0"/>
  <pageSetup scale="55"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33"/>
  <sheetViews>
    <sheetView showGridLines="0" showZeros="0" zoomScale="82" zoomScaleNormal="82" workbookViewId="0">
      <selection activeCell="E6" sqref="E6"/>
    </sheetView>
  </sheetViews>
  <sheetFormatPr baseColWidth="10" defaultColWidth="12.5703125" defaultRowHeight="12.75" x14ac:dyDescent="0.2"/>
  <cols>
    <col min="1" max="1" width="54.5703125" style="11" customWidth="1"/>
    <col min="2" max="16384" width="12.5703125" style="11"/>
  </cols>
  <sheetData>
    <row r="1" spans="1:13" ht="15.75" customHeight="1" x14ac:dyDescent="0.25">
      <c r="A1" s="14" t="s">
        <v>613</v>
      </c>
    </row>
    <row r="2" spans="1:13" ht="20.100000000000001" customHeight="1" x14ac:dyDescent="0.25">
      <c r="A2" s="14" t="s">
        <v>659</v>
      </c>
    </row>
    <row r="3" spans="1:13" ht="20.100000000000001" customHeight="1" x14ac:dyDescent="0.25">
      <c r="A3" s="30" t="s">
        <v>588</v>
      </c>
    </row>
    <row r="4" spans="1:13" ht="29.25" customHeight="1" x14ac:dyDescent="0.2">
      <c r="A4" s="90" t="s">
        <v>361</v>
      </c>
      <c r="B4" s="85">
        <v>2000</v>
      </c>
      <c r="C4" s="85">
        <v>2001</v>
      </c>
      <c r="D4" s="85">
        <v>2002</v>
      </c>
      <c r="E4" s="85">
        <v>2003</v>
      </c>
      <c r="F4" s="85">
        <v>2004</v>
      </c>
      <c r="G4" s="85">
        <v>2005</v>
      </c>
      <c r="H4" s="85">
        <v>2006</v>
      </c>
      <c r="I4" s="85">
        <v>2007</v>
      </c>
      <c r="J4" s="85">
        <v>2008</v>
      </c>
      <c r="K4" s="85">
        <v>2009</v>
      </c>
      <c r="L4" s="85">
        <v>2010</v>
      </c>
      <c r="M4" s="16"/>
    </row>
    <row r="5" spans="1:13" ht="6.75" customHeight="1" x14ac:dyDescent="0.25">
      <c r="A5" s="5"/>
      <c r="M5" s="16"/>
    </row>
    <row r="6" spans="1:13" ht="24" customHeight="1" x14ac:dyDescent="0.25">
      <c r="A6" s="5" t="s">
        <v>624</v>
      </c>
      <c r="G6" s="23"/>
      <c r="M6" s="16"/>
    </row>
    <row r="7" spans="1:13" ht="12" customHeight="1" x14ac:dyDescent="0.25">
      <c r="A7" s="5"/>
      <c r="G7" s="23"/>
    </row>
    <row r="8" spans="1:13" ht="20.25" customHeight="1" x14ac:dyDescent="0.25">
      <c r="A8" s="5" t="s">
        <v>617</v>
      </c>
      <c r="G8" s="23"/>
    </row>
    <row r="9" spans="1:13" ht="15.75" customHeight="1" x14ac:dyDescent="0.2">
      <c r="A9" s="7" t="s">
        <v>616</v>
      </c>
      <c r="H9" s="23"/>
    </row>
    <row r="10" spans="1:13" ht="15.75" customHeight="1" x14ac:dyDescent="0.2">
      <c r="A10" s="7" t="s">
        <v>260</v>
      </c>
      <c r="H10" s="23"/>
    </row>
    <row r="11" spans="1:13" ht="15.75" customHeight="1" x14ac:dyDescent="0.2">
      <c r="A11" s="7" t="s">
        <v>261</v>
      </c>
      <c r="H11" s="23"/>
    </row>
    <row r="12" spans="1:13" ht="15.75" customHeight="1" x14ac:dyDescent="0.2">
      <c r="A12" s="7" t="s">
        <v>262</v>
      </c>
    </row>
    <row r="13" spans="1:13" ht="15.75" customHeight="1" x14ac:dyDescent="0.25">
      <c r="A13" s="7" t="s">
        <v>263</v>
      </c>
      <c r="D13" s="22"/>
    </row>
    <row r="14" spans="1:13" ht="15.75" customHeight="1" x14ac:dyDescent="0.2">
      <c r="A14" s="7"/>
      <c r="E14" s="23"/>
    </row>
    <row r="15" spans="1:13" ht="15.75" customHeight="1" x14ac:dyDescent="0.25">
      <c r="A15" s="6" t="s">
        <v>618</v>
      </c>
    </row>
    <row r="16" spans="1:13" ht="15.75" customHeight="1" x14ac:dyDescent="0.2">
      <c r="A16" s="7" t="s">
        <v>268</v>
      </c>
    </row>
    <row r="17" spans="1:12" ht="15.75" customHeight="1" x14ac:dyDescent="0.2">
      <c r="A17" s="7" t="s">
        <v>266</v>
      </c>
    </row>
    <row r="18" spans="1:12" ht="15.75" customHeight="1" x14ac:dyDescent="0.2">
      <c r="A18" s="7" t="s">
        <v>267</v>
      </c>
    </row>
    <row r="19" spans="1:12" ht="15.75" customHeight="1" x14ac:dyDescent="0.2">
      <c r="A19" s="7" t="s">
        <v>619</v>
      </c>
    </row>
    <row r="20" spans="1:12" ht="15.75" customHeight="1" x14ac:dyDescent="0.25">
      <c r="A20" s="7" t="s">
        <v>620</v>
      </c>
      <c r="F20" s="40"/>
      <c r="G20" s="39"/>
    </row>
    <row r="21" spans="1:12" ht="15.75" customHeight="1" x14ac:dyDescent="0.2">
      <c r="A21" s="7" t="s">
        <v>205</v>
      </c>
      <c r="B21" s="16"/>
      <c r="C21" s="16"/>
      <c r="D21" s="16"/>
      <c r="E21" s="38"/>
      <c r="F21" s="38"/>
      <c r="G21" s="38"/>
      <c r="H21" s="16"/>
      <c r="I21" s="16"/>
      <c r="J21" s="16"/>
      <c r="K21" s="16"/>
      <c r="L21" s="16"/>
    </row>
    <row r="22" spans="1:12" ht="15.75" customHeight="1" x14ac:dyDescent="0.2">
      <c r="A22" s="7" t="s">
        <v>36</v>
      </c>
      <c r="B22" s="16"/>
      <c r="C22" s="16"/>
      <c r="D22" s="16"/>
      <c r="E22" s="38"/>
      <c r="F22" s="38"/>
      <c r="G22" s="16"/>
      <c r="H22" s="16"/>
      <c r="I22" s="16"/>
      <c r="J22" s="16"/>
      <c r="K22" s="16"/>
      <c r="L22" s="16"/>
    </row>
    <row r="23" spans="1:12" ht="15.75" customHeight="1" x14ac:dyDescent="0.2">
      <c r="A23" s="7" t="s">
        <v>124</v>
      </c>
      <c r="B23" s="16"/>
      <c r="C23" s="16"/>
      <c r="D23" s="16"/>
      <c r="E23" s="38"/>
      <c r="F23" s="38"/>
      <c r="G23" s="16"/>
      <c r="H23" s="16"/>
      <c r="I23" s="16"/>
      <c r="J23" s="16"/>
      <c r="K23" s="16"/>
      <c r="L23" s="16"/>
    </row>
    <row r="24" spans="1:12" ht="15.75" customHeight="1" x14ac:dyDescent="0.2">
      <c r="A24" s="7" t="s">
        <v>264</v>
      </c>
      <c r="B24" s="21"/>
      <c r="C24" s="16"/>
      <c r="D24" s="16"/>
      <c r="E24" s="38"/>
      <c r="F24" s="38"/>
      <c r="G24" s="16"/>
      <c r="H24" s="16"/>
      <c r="I24" s="16"/>
      <c r="J24" s="16"/>
      <c r="K24" s="16"/>
      <c r="L24" s="16"/>
    </row>
    <row r="25" spans="1:12" ht="15.75" customHeight="1" x14ac:dyDescent="0.2">
      <c r="A25" s="7" t="s">
        <v>265</v>
      </c>
      <c r="B25" s="16"/>
      <c r="C25" s="16"/>
      <c r="D25" s="16"/>
      <c r="E25" s="106"/>
      <c r="F25" s="106"/>
      <c r="G25" s="106"/>
      <c r="H25" s="16"/>
      <c r="I25" s="16"/>
      <c r="J25" s="16"/>
      <c r="K25" s="16"/>
      <c r="L25" s="16"/>
    </row>
    <row r="26" spans="1:12" ht="15" x14ac:dyDescent="0.2">
      <c r="A26" s="7" t="s">
        <v>391</v>
      </c>
      <c r="B26" s="16"/>
      <c r="C26" s="16"/>
      <c r="D26" s="16"/>
      <c r="E26" s="16"/>
      <c r="F26" s="16"/>
      <c r="G26" s="16"/>
      <c r="H26" s="16"/>
      <c r="I26" s="16"/>
      <c r="J26" s="16"/>
      <c r="K26" s="16"/>
      <c r="L26" s="16"/>
    </row>
    <row r="27" spans="1:12" ht="15" x14ac:dyDescent="0.2">
      <c r="A27" s="7" t="s">
        <v>430</v>
      </c>
      <c r="B27" s="16"/>
      <c r="C27" s="16"/>
      <c r="D27" s="16"/>
      <c r="E27" s="16"/>
      <c r="F27" s="16"/>
      <c r="G27" s="16"/>
      <c r="H27" s="16"/>
      <c r="I27" s="16"/>
      <c r="J27" s="16"/>
      <c r="K27" s="16"/>
      <c r="L27" s="16"/>
    </row>
    <row r="28" spans="1:12" ht="15" x14ac:dyDescent="0.2">
      <c r="A28" s="7" t="s">
        <v>621</v>
      </c>
    </row>
    <row r="29" spans="1:12" x14ac:dyDescent="0.2">
      <c r="A29" s="16"/>
      <c r="B29" s="16"/>
      <c r="C29" s="16"/>
      <c r="D29" s="16"/>
      <c r="E29" s="16"/>
      <c r="F29" s="16"/>
      <c r="G29" s="16"/>
      <c r="H29" s="16"/>
      <c r="I29" s="16"/>
      <c r="J29" s="16"/>
      <c r="K29" s="16"/>
      <c r="L29" s="16"/>
    </row>
    <row r="30" spans="1:12" ht="16.5" customHeight="1" x14ac:dyDescent="0.25">
      <c r="A30" s="6" t="s">
        <v>623</v>
      </c>
      <c r="B30" s="16"/>
      <c r="C30" s="16"/>
      <c r="D30" s="16"/>
      <c r="E30" s="16"/>
      <c r="F30" s="16"/>
      <c r="G30" s="16"/>
      <c r="H30" s="16"/>
      <c r="I30" s="16"/>
      <c r="J30" s="16"/>
      <c r="K30" s="16"/>
      <c r="L30" s="16"/>
    </row>
    <row r="31" spans="1:12" ht="15" x14ac:dyDescent="0.2">
      <c r="A31" s="9" t="s">
        <v>153</v>
      </c>
      <c r="B31" s="16"/>
      <c r="C31" s="16"/>
      <c r="D31" s="16"/>
      <c r="E31" s="16"/>
      <c r="F31" s="16"/>
      <c r="G31" s="16"/>
      <c r="H31" s="16"/>
      <c r="I31" s="16"/>
      <c r="J31" s="16"/>
      <c r="K31" s="16"/>
      <c r="L31" s="16"/>
    </row>
    <row r="32" spans="1:12" ht="15" x14ac:dyDescent="0.2">
      <c r="A32" s="28" t="s">
        <v>622</v>
      </c>
      <c r="B32" s="86"/>
      <c r="C32" s="86"/>
      <c r="D32" s="86"/>
      <c r="E32" s="86"/>
      <c r="F32" s="86"/>
      <c r="G32" s="86"/>
      <c r="H32" s="86"/>
      <c r="I32" s="86"/>
      <c r="J32" s="86"/>
      <c r="K32" s="86"/>
      <c r="L32" s="86"/>
    </row>
    <row r="33" spans="1:1" x14ac:dyDescent="0.2">
      <c r="A33" s="107"/>
    </row>
  </sheetData>
  <printOptions horizontalCentered="1"/>
  <pageMargins left="0.59055118110236227" right="0.59055118110236227" top="0.59055118110236227" bottom="0.59055118110236227" header="0.51181102362204722" footer="0.51181102362204722"/>
  <pageSetup scale="90"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20"/>
  <sheetViews>
    <sheetView showGridLines="0" showZeros="0" zoomScale="82" zoomScaleNormal="82" workbookViewId="0">
      <selection activeCell="A2" sqref="A2"/>
    </sheetView>
  </sheetViews>
  <sheetFormatPr baseColWidth="10" defaultColWidth="12.5703125" defaultRowHeight="12.75" x14ac:dyDescent="0.2"/>
  <cols>
    <col min="1" max="1" width="54.5703125" style="11" customWidth="1"/>
    <col min="2" max="16384" width="12.5703125" style="11"/>
  </cols>
  <sheetData>
    <row r="1" spans="1:13" ht="15.75" customHeight="1" x14ac:dyDescent="0.25">
      <c r="A1" s="14" t="s">
        <v>614</v>
      </c>
    </row>
    <row r="2" spans="1:13" ht="20.100000000000001" customHeight="1" x14ac:dyDescent="0.25">
      <c r="A2" s="14" t="s">
        <v>660</v>
      </c>
    </row>
    <row r="3" spans="1:13" ht="20.100000000000001" customHeight="1" x14ac:dyDescent="0.25">
      <c r="A3" s="30" t="s">
        <v>588</v>
      </c>
    </row>
    <row r="4" spans="1:13" ht="29.25" customHeight="1" x14ac:dyDescent="0.2">
      <c r="A4" s="90" t="s">
        <v>361</v>
      </c>
      <c r="B4" s="85">
        <v>2000</v>
      </c>
      <c r="C4" s="85">
        <v>2001</v>
      </c>
      <c r="D4" s="85">
        <v>2002</v>
      </c>
      <c r="E4" s="85">
        <v>2003</v>
      </c>
      <c r="F4" s="85">
        <v>2004</v>
      </c>
      <c r="G4" s="85">
        <v>2005</v>
      </c>
      <c r="H4" s="85">
        <v>2006</v>
      </c>
      <c r="I4" s="85">
        <v>2007</v>
      </c>
      <c r="J4" s="85">
        <v>2008</v>
      </c>
      <c r="K4" s="85">
        <v>2009</v>
      </c>
      <c r="L4" s="85">
        <v>2010</v>
      </c>
      <c r="M4" s="16"/>
    </row>
    <row r="5" spans="1:13" ht="6.75" customHeight="1" x14ac:dyDescent="0.25">
      <c r="A5" s="5"/>
      <c r="M5" s="16"/>
    </row>
    <row r="6" spans="1:13" ht="24" customHeight="1" x14ac:dyDescent="0.25">
      <c r="A6" s="5" t="s">
        <v>631</v>
      </c>
      <c r="G6" s="23"/>
      <c r="M6" s="16"/>
    </row>
    <row r="7" spans="1:13" ht="12" customHeight="1" x14ac:dyDescent="0.25">
      <c r="A7" s="5"/>
      <c r="G7" s="23"/>
    </row>
    <row r="8" spans="1:13" ht="20.25" customHeight="1" x14ac:dyDescent="0.25">
      <c r="A8" s="5" t="s">
        <v>632</v>
      </c>
      <c r="G8" s="23"/>
    </row>
    <row r="9" spans="1:13" ht="15.75" customHeight="1" x14ac:dyDescent="0.2">
      <c r="A9" s="7"/>
      <c r="E9" s="23"/>
    </row>
    <row r="10" spans="1:13" ht="15.75" customHeight="1" x14ac:dyDescent="0.25">
      <c r="A10" s="6" t="s">
        <v>633</v>
      </c>
    </row>
    <row r="11" spans="1:13" ht="15.75" customHeight="1" x14ac:dyDescent="0.2">
      <c r="A11" s="7"/>
    </row>
    <row r="12" spans="1:13" ht="15.75" customHeight="1" x14ac:dyDescent="0.25">
      <c r="A12" s="5" t="s">
        <v>634</v>
      </c>
    </row>
    <row r="13" spans="1:13" ht="15.75" customHeight="1" x14ac:dyDescent="0.2">
      <c r="A13" s="7"/>
    </row>
    <row r="14" spans="1:13" ht="15.75" customHeight="1" x14ac:dyDescent="0.25">
      <c r="A14" s="5" t="s">
        <v>635</v>
      </c>
    </row>
    <row r="15" spans="1:13" ht="15.75" customHeight="1" x14ac:dyDescent="0.25">
      <c r="A15" s="7"/>
      <c r="F15" s="40"/>
      <c r="G15" s="39"/>
    </row>
    <row r="16" spans="1:13" ht="15.75" customHeight="1" x14ac:dyDescent="0.25">
      <c r="A16" s="5" t="s">
        <v>636</v>
      </c>
      <c r="B16" s="16"/>
      <c r="C16" s="16"/>
      <c r="D16" s="16"/>
      <c r="E16" s="38"/>
      <c r="F16" s="38"/>
      <c r="G16" s="38"/>
      <c r="H16" s="16"/>
      <c r="I16" s="16"/>
      <c r="J16" s="16"/>
      <c r="K16" s="16"/>
      <c r="L16" s="16"/>
    </row>
    <row r="17" spans="1:12" ht="15.75" customHeight="1" x14ac:dyDescent="0.2">
      <c r="A17" s="7"/>
      <c r="B17" s="16"/>
      <c r="C17" s="16"/>
      <c r="D17" s="16"/>
      <c r="E17" s="38"/>
      <c r="F17" s="38"/>
      <c r="G17" s="16"/>
      <c r="H17" s="16"/>
      <c r="I17" s="16"/>
      <c r="J17" s="16"/>
      <c r="K17" s="16"/>
      <c r="L17" s="16"/>
    </row>
    <row r="18" spans="1:12" ht="15.75" customHeight="1" x14ac:dyDescent="0.25">
      <c r="A18" s="5" t="s">
        <v>637</v>
      </c>
      <c r="B18" s="16"/>
      <c r="C18" s="16"/>
      <c r="D18" s="16"/>
      <c r="E18" s="38"/>
      <c r="F18" s="38"/>
      <c r="G18" s="16"/>
      <c r="H18" s="16"/>
      <c r="I18" s="16"/>
      <c r="J18" s="16"/>
      <c r="K18" s="16"/>
      <c r="L18" s="16"/>
    </row>
    <row r="19" spans="1:12" ht="15" x14ac:dyDescent="0.2">
      <c r="A19" s="28"/>
      <c r="B19" s="86"/>
      <c r="C19" s="86"/>
      <c r="D19" s="86"/>
      <c r="E19" s="86"/>
      <c r="F19" s="86"/>
      <c r="G19" s="86"/>
      <c r="H19" s="86"/>
      <c r="I19" s="86"/>
      <c r="J19" s="86"/>
      <c r="K19" s="86"/>
      <c r="L19" s="86"/>
    </row>
    <row r="20" spans="1:12" x14ac:dyDescent="0.2">
      <c r="A20" s="107"/>
    </row>
  </sheetData>
  <printOptions horizontalCentered="1"/>
  <pageMargins left="0.59055118110236227" right="0.59055118110236227" top="0.59055118110236227" bottom="0.59055118110236227" header="0.51181102362204722" footer="0.51181102362204722"/>
  <pageSetup scale="90"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33"/>
  <sheetViews>
    <sheetView showGridLines="0" showZeros="0" zoomScale="82" zoomScaleNormal="82" workbookViewId="0">
      <selection activeCell="A2" sqref="A2"/>
    </sheetView>
  </sheetViews>
  <sheetFormatPr baseColWidth="10" defaultColWidth="12.5703125" defaultRowHeight="12.75" x14ac:dyDescent="0.2"/>
  <cols>
    <col min="1" max="1" width="54.5703125" style="11" customWidth="1"/>
    <col min="2" max="16384" width="12.5703125" style="11"/>
  </cols>
  <sheetData>
    <row r="1" spans="1:13" ht="15.75" customHeight="1" x14ac:dyDescent="0.25">
      <c r="A1" s="14" t="s">
        <v>615</v>
      </c>
    </row>
    <row r="2" spans="1:13" ht="20.100000000000001" customHeight="1" x14ac:dyDescent="0.25">
      <c r="A2" s="14" t="s">
        <v>661</v>
      </c>
    </row>
    <row r="3" spans="1:13" ht="20.100000000000001" customHeight="1" x14ac:dyDescent="0.25">
      <c r="A3" s="30" t="s">
        <v>588</v>
      </c>
    </row>
    <row r="4" spans="1:13" ht="29.25" customHeight="1" x14ac:dyDescent="0.2">
      <c r="A4" s="90" t="s">
        <v>361</v>
      </c>
      <c r="B4" s="85">
        <v>2000</v>
      </c>
      <c r="C4" s="85">
        <v>2001</v>
      </c>
      <c r="D4" s="85">
        <v>2002</v>
      </c>
      <c r="E4" s="85">
        <v>2003</v>
      </c>
      <c r="F4" s="85">
        <v>2004</v>
      </c>
      <c r="G4" s="85">
        <v>2005</v>
      </c>
      <c r="H4" s="85">
        <v>2006</v>
      </c>
      <c r="I4" s="85">
        <v>2007</v>
      </c>
      <c r="J4" s="85">
        <v>2008</v>
      </c>
      <c r="K4" s="85">
        <v>2009</v>
      </c>
      <c r="L4" s="85">
        <v>2010</v>
      </c>
      <c r="M4" s="16"/>
    </row>
    <row r="5" spans="1:13" ht="6.75" customHeight="1" x14ac:dyDescent="0.25">
      <c r="A5" s="5"/>
      <c r="M5" s="16"/>
    </row>
    <row r="6" spans="1:13" ht="24" customHeight="1" x14ac:dyDescent="0.25">
      <c r="A6" s="5" t="s">
        <v>624</v>
      </c>
      <c r="G6" s="23"/>
      <c r="M6" s="16"/>
    </row>
    <row r="7" spans="1:13" ht="12" customHeight="1" x14ac:dyDescent="0.25">
      <c r="A7" s="5"/>
      <c r="G7" s="23"/>
    </row>
    <row r="8" spans="1:13" ht="20.25" customHeight="1" x14ac:dyDescent="0.25">
      <c r="A8" s="5" t="s">
        <v>617</v>
      </c>
      <c r="G8" s="23"/>
    </row>
    <row r="9" spans="1:13" ht="15.75" customHeight="1" x14ac:dyDescent="0.2">
      <c r="A9" s="7" t="s">
        <v>616</v>
      </c>
      <c r="H9" s="23"/>
    </row>
    <row r="10" spans="1:13" ht="15.75" customHeight="1" x14ac:dyDescent="0.2">
      <c r="A10" s="7" t="s">
        <v>260</v>
      </c>
      <c r="H10" s="23"/>
    </row>
    <row r="11" spans="1:13" ht="15.75" customHeight="1" x14ac:dyDescent="0.2">
      <c r="A11" s="7" t="s">
        <v>261</v>
      </c>
      <c r="H11" s="23"/>
    </row>
    <row r="12" spans="1:13" ht="15.75" customHeight="1" x14ac:dyDescent="0.2">
      <c r="A12" s="7" t="s">
        <v>262</v>
      </c>
    </row>
    <row r="13" spans="1:13" ht="15.75" customHeight="1" x14ac:dyDescent="0.25">
      <c r="A13" s="7" t="s">
        <v>263</v>
      </c>
      <c r="D13" s="22"/>
    </row>
    <row r="14" spans="1:13" ht="15.75" customHeight="1" x14ac:dyDescent="0.2">
      <c r="A14" s="7"/>
      <c r="E14" s="23"/>
    </row>
    <row r="15" spans="1:13" ht="15.75" customHeight="1" x14ac:dyDescent="0.25">
      <c r="A15" s="6" t="s">
        <v>618</v>
      </c>
    </row>
    <row r="16" spans="1:13" ht="15.75" customHeight="1" x14ac:dyDescent="0.2">
      <c r="A16" s="7" t="s">
        <v>268</v>
      </c>
    </row>
    <row r="17" spans="1:12" ht="15.75" customHeight="1" x14ac:dyDescent="0.2">
      <c r="A17" s="7" t="s">
        <v>266</v>
      </c>
    </row>
    <row r="18" spans="1:12" ht="15.75" customHeight="1" x14ac:dyDescent="0.2">
      <c r="A18" s="7" t="s">
        <v>267</v>
      </c>
    </row>
    <row r="19" spans="1:12" ht="15.75" customHeight="1" x14ac:dyDescent="0.2">
      <c r="A19" s="7" t="s">
        <v>619</v>
      </c>
    </row>
    <row r="20" spans="1:12" ht="15.75" customHeight="1" x14ac:dyDescent="0.25">
      <c r="A20" s="7" t="s">
        <v>620</v>
      </c>
      <c r="F20" s="40"/>
      <c r="G20" s="39"/>
    </row>
    <row r="21" spans="1:12" ht="15.75" customHeight="1" x14ac:dyDescent="0.2">
      <c r="A21" s="7" t="s">
        <v>205</v>
      </c>
      <c r="B21" s="16"/>
      <c r="C21" s="16"/>
      <c r="D21" s="16"/>
      <c r="E21" s="38"/>
      <c r="F21" s="38"/>
      <c r="G21" s="38"/>
      <c r="H21" s="16"/>
      <c r="I21" s="16"/>
      <c r="J21" s="16"/>
      <c r="K21" s="16"/>
      <c r="L21" s="16"/>
    </row>
    <row r="22" spans="1:12" ht="15.75" customHeight="1" x14ac:dyDescent="0.2">
      <c r="A22" s="7" t="s">
        <v>36</v>
      </c>
      <c r="B22" s="16"/>
      <c r="C22" s="16"/>
      <c r="D22" s="16"/>
      <c r="E22" s="38"/>
      <c r="F22" s="38"/>
      <c r="G22" s="16"/>
      <c r="H22" s="16"/>
      <c r="I22" s="16"/>
      <c r="J22" s="16"/>
      <c r="K22" s="16"/>
      <c r="L22" s="16"/>
    </row>
    <row r="23" spans="1:12" ht="15.75" customHeight="1" x14ac:dyDescent="0.2">
      <c r="A23" s="7" t="s">
        <v>124</v>
      </c>
      <c r="B23" s="16"/>
      <c r="C23" s="16"/>
      <c r="D23" s="16"/>
      <c r="E23" s="38"/>
      <c r="F23" s="38"/>
      <c r="G23" s="16"/>
      <c r="H23" s="16"/>
      <c r="I23" s="16"/>
      <c r="J23" s="16"/>
      <c r="K23" s="16"/>
      <c r="L23" s="16"/>
    </row>
    <row r="24" spans="1:12" ht="15.75" customHeight="1" x14ac:dyDescent="0.2">
      <c r="A24" s="7" t="s">
        <v>264</v>
      </c>
      <c r="B24" s="21"/>
      <c r="C24" s="16"/>
      <c r="D24" s="16"/>
      <c r="E24" s="38"/>
      <c r="F24" s="38"/>
      <c r="G24" s="16"/>
      <c r="H24" s="16"/>
      <c r="I24" s="16"/>
      <c r="J24" s="16"/>
      <c r="K24" s="16"/>
      <c r="L24" s="16"/>
    </row>
    <row r="25" spans="1:12" ht="15.75" customHeight="1" x14ac:dyDescent="0.2">
      <c r="A25" s="7" t="s">
        <v>265</v>
      </c>
      <c r="B25" s="16"/>
      <c r="C25" s="16"/>
      <c r="D25" s="16"/>
      <c r="E25" s="106"/>
      <c r="F25" s="106"/>
      <c r="G25" s="106"/>
      <c r="H25" s="16"/>
      <c r="I25" s="16"/>
      <c r="J25" s="16"/>
      <c r="K25" s="16"/>
      <c r="L25" s="16"/>
    </row>
    <row r="26" spans="1:12" ht="15" x14ac:dyDescent="0.2">
      <c r="A26" s="7" t="s">
        <v>391</v>
      </c>
      <c r="B26" s="16"/>
      <c r="C26" s="16"/>
      <c r="D26" s="16"/>
      <c r="E26" s="16"/>
      <c r="F26" s="16"/>
      <c r="G26" s="16"/>
      <c r="H26" s="16"/>
      <c r="I26" s="16"/>
      <c r="J26" s="16"/>
      <c r="K26" s="16"/>
      <c r="L26" s="16"/>
    </row>
    <row r="27" spans="1:12" ht="15" x14ac:dyDescent="0.2">
      <c r="A27" s="7" t="s">
        <v>430</v>
      </c>
      <c r="B27" s="16"/>
      <c r="C27" s="16"/>
      <c r="D27" s="16"/>
      <c r="E27" s="16"/>
      <c r="F27" s="16"/>
      <c r="G27" s="16"/>
      <c r="H27" s="16"/>
      <c r="I27" s="16"/>
      <c r="J27" s="16"/>
      <c r="K27" s="16"/>
      <c r="L27" s="16"/>
    </row>
    <row r="28" spans="1:12" ht="15" x14ac:dyDescent="0.2">
      <c r="A28" s="7" t="s">
        <v>621</v>
      </c>
    </row>
    <row r="29" spans="1:12" x14ac:dyDescent="0.2">
      <c r="A29" s="16"/>
      <c r="B29" s="16"/>
      <c r="C29" s="16"/>
      <c r="D29" s="16"/>
      <c r="E29" s="16"/>
      <c r="F29" s="16"/>
      <c r="G29" s="16"/>
      <c r="H29" s="16"/>
      <c r="I29" s="16"/>
      <c r="J29" s="16"/>
      <c r="K29" s="16"/>
      <c r="L29" s="16"/>
    </row>
    <row r="30" spans="1:12" ht="16.5" customHeight="1" x14ac:dyDescent="0.25">
      <c r="A30" s="6" t="s">
        <v>623</v>
      </c>
      <c r="B30" s="16"/>
      <c r="C30" s="16"/>
      <c r="D30" s="16"/>
      <c r="E30" s="16"/>
      <c r="F30" s="16"/>
      <c r="G30" s="16"/>
      <c r="H30" s="16"/>
      <c r="I30" s="16"/>
      <c r="J30" s="16"/>
      <c r="K30" s="16"/>
      <c r="L30" s="16"/>
    </row>
    <row r="31" spans="1:12" ht="15" x14ac:dyDescent="0.2">
      <c r="A31" s="9" t="s">
        <v>153</v>
      </c>
      <c r="B31" s="16"/>
      <c r="C31" s="16"/>
      <c r="D31" s="16"/>
      <c r="E31" s="16"/>
      <c r="F31" s="16"/>
      <c r="G31" s="16"/>
      <c r="H31" s="16"/>
      <c r="I31" s="16"/>
      <c r="J31" s="16"/>
      <c r="K31" s="16"/>
      <c r="L31" s="16"/>
    </row>
    <row r="32" spans="1:12" ht="15" x14ac:dyDescent="0.2">
      <c r="A32" s="28" t="s">
        <v>622</v>
      </c>
      <c r="B32" s="86"/>
      <c r="C32" s="86"/>
      <c r="D32" s="86"/>
      <c r="E32" s="86"/>
      <c r="F32" s="86"/>
      <c r="G32" s="86"/>
      <c r="H32" s="86"/>
      <c r="I32" s="86"/>
      <c r="J32" s="86"/>
      <c r="K32" s="86"/>
      <c r="L32" s="86"/>
    </row>
    <row r="33" spans="1:1" x14ac:dyDescent="0.2">
      <c r="A33" s="107"/>
    </row>
  </sheetData>
  <printOptions horizontalCentered="1"/>
  <pageMargins left="0.59055118110236227" right="0.59055118110236227" top="0.59055118110236227" bottom="0.59055118110236227" header="0.51181102362204722" footer="0.51181102362204722"/>
  <pageSetup scale="90"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indexed="10"/>
    <pageSetUpPr fitToPage="1"/>
  </sheetPr>
  <dimension ref="A1:J150"/>
  <sheetViews>
    <sheetView showGridLines="0" showZeros="0" zoomScale="89" zoomScaleNormal="89" workbookViewId="0">
      <selection activeCell="A2" sqref="A2"/>
    </sheetView>
  </sheetViews>
  <sheetFormatPr baseColWidth="10" defaultColWidth="11.42578125" defaultRowHeight="15" x14ac:dyDescent="0.2"/>
  <cols>
    <col min="1" max="1" width="42.85546875" style="3" customWidth="1"/>
    <col min="2" max="2" width="9.85546875" style="3" customWidth="1"/>
    <col min="3" max="4" width="20.85546875" style="51" bestFit="1" customWidth="1"/>
    <col min="5" max="5" width="16.5703125" style="52" bestFit="1" customWidth="1"/>
    <col min="6" max="6" width="20.140625" style="35" bestFit="1" customWidth="1"/>
    <col min="7" max="16384" width="11.42578125" style="3"/>
  </cols>
  <sheetData>
    <row r="1" spans="1:10" ht="18" x14ac:dyDescent="0.25">
      <c r="A1" s="14" t="s">
        <v>614</v>
      </c>
      <c r="C1" s="3"/>
      <c r="D1" s="3"/>
      <c r="E1" s="3"/>
      <c r="F1" s="3"/>
    </row>
    <row r="2" spans="1:10" ht="18" x14ac:dyDescent="0.25">
      <c r="A2" s="14" t="s">
        <v>599</v>
      </c>
      <c r="C2" s="3"/>
      <c r="D2" s="3"/>
      <c r="E2" s="3"/>
      <c r="F2" s="3"/>
    </row>
    <row r="3" spans="1:10" ht="15.75" x14ac:dyDescent="0.25">
      <c r="A3" s="30" t="s">
        <v>588</v>
      </c>
      <c r="C3" s="3"/>
      <c r="D3" s="3"/>
      <c r="E3" s="3"/>
      <c r="F3" s="3"/>
    </row>
    <row r="4" spans="1:10" ht="30.75" customHeight="1" x14ac:dyDescent="0.2">
      <c r="A4" s="90" t="s">
        <v>361</v>
      </c>
      <c r="B4" s="85">
        <v>2002</v>
      </c>
      <c r="C4" s="85">
        <v>2003</v>
      </c>
      <c r="D4" s="85">
        <v>2004</v>
      </c>
      <c r="E4" s="85">
        <v>2005</v>
      </c>
      <c r="F4" s="85">
        <v>2006</v>
      </c>
      <c r="G4" s="85">
        <v>2007</v>
      </c>
      <c r="H4" s="85">
        <v>2008</v>
      </c>
      <c r="I4" s="85">
        <v>2009</v>
      </c>
      <c r="J4" s="85">
        <v>2010</v>
      </c>
    </row>
    <row r="6" spans="1:10" ht="15.75" x14ac:dyDescent="0.25">
      <c r="A6" s="2" t="s">
        <v>600</v>
      </c>
    </row>
    <row r="8" spans="1:10" s="2" customFormat="1" ht="15.75" x14ac:dyDescent="0.25">
      <c r="A8" s="2" t="s">
        <v>114</v>
      </c>
      <c r="C8" s="68"/>
      <c r="D8" s="68"/>
      <c r="E8" s="77"/>
      <c r="F8" s="37"/>
    </row>
    <row r="9" spans="1:10" ht="15.75" x14ac:dyDescent="0.25">
      <c r="A9" s="3" t="s">
        <v>662</v>
      </c>
      <c r="C9" s="68"/>
      <c r="D9" s="68"/>
      <c r="E9" s="77"/>
    </row>
    <row r="10" spans="1:10" x14ac:dyDescent="0.2">
      <c r="A10" s="3" t="s">
        <v>663</v>
      </c>
      <c r="C10" s="69"/>
      <c r="D10" s="69"/>
      <c r="E10" s="78"/>
    </row>
    <row r="11" spans="1:10" x14ac:dyDescent="0.2">
      <c r="C11" s="69"/>
      <c r="D11" s="69"/>
      <c r="E11" s="80"/>
    </row>
    <row r="12" spans="1:10" ht="15.75" x14ac:dyDescent="0.25">
      <c r="A12" s="2" t="s">
        <v>185</v>
      </c>
      <c r="C12" s="68"/>
      <c r="D12" s="68"/>
      <c r="E12" s="77"/>
    </row>
    <row r="13" spans="1:10" ht="15.75" x14ac:dyDescent="0.25">
      <c r="A13" s="3" t="s">
        <v>662</v>
      </c>
      <c r="C13" s="68"/>
      <c r="D13" s="68"/>
      <c r="E13" s="77"/>
    </row>
    <row r="14" spans="1:10" ht="15.75" x14ac:dyDescent="0.25">
      <c r="A14" s="3" t="s">
        <v>664</v>
      </c>
      <c r="C14" s="68"/>
      <c r="D14" s="68"/>
      <c r="E14" s="77"/>
    </row>
    <row r="15" spans="1:10" ht="15.75" x14ac:dyDescent="0.25">
      <c r="A15" s="2"/>
      <c r="C15" s="19"/>
      <c r="D15" s="19"/>
      <c r="E15" s="15"/>
    </row>
    <row r="16" spans="1:10" ht="15" customHeight="1" x14ac:dyDescent="0.25">
      <c r="A16" s="6" t="s">
        <v>115</v>
      </c>
      <c r="B16" s="7"/>
      <c r="C16" s="96"/>
      <c r="D16" s="96"/>
      <c r="E16" s="98"/>
      <c r="F16" s="94"/>
      <c r="G16" s="7"/>
      <c r="H16" s="7"/>
    </row>
    <row r="17" spans="1:8" ht="15.75" x14ac:dyDescent="0.25">
      <c r="A17" s="7" t="s">
        <v>665</v>
      </c>
      <c r="B17" s="99"/>
      <c r="C17" s="71"/>
      <c r="D17" s="92"/>
      <c r="E17" s="95"/>
      <c r="F17" s="94"/>
      <c r="G17" s="7"/>
      <c r="H17" s="7"/>
    </row>
    <row r="18" spans="1:8" ht="15.75" x14ac:dyDescent="0.25">
      <c r="A18" s="32" t="s">
        <v>664</v>
      </c>
      <c r="B18" s="32"/>
      <c r="C18" s="100"/>
      <c r="D18" s="101"/>
      <c r="E18" s="102"/>
      <c r="F18" s="97"/>
      <c r="G18" s="32"/>
      <c r="H18" s="32"/>
    </row>
    <row r="19" spans="1:8" ht="15.75" x14ac:dyDescent="0.25">
      <c r="C19" s="37"/>
      <c r="D19" s="55"/>
      <c r="E19" s="81"/>
    </row>
    <row r="20" spans="1:8" ht="15.75" x14ac:dyDescent="0.25">
      <c r="C20" s="37"/>
      <c r="D20" s="55"/>
      <c r="E20" s="81"/>
    </row>
    <row r="21" spans="1:8" ht="15.75" x14ac:dyDescent="0.25">
      <c r="C21" s="54"/>
      <c r="D21" s="55"/>
      <c r="E21" s="81"/>
    </row>
    <row r="22" spans="1:8" ht="15.75" x14ac:dyDescent="0.25">
      <c r="C22" s="54"/>
      <c r="D22" s="55"/>
      <c r="E22" s="81"/>
    </row>
    <row r="23" spans="1:8" ht="15.75" x14ac:dyDescent="0.25">
      <c r="C23" s="54"/>
      <c r="D23" s="55"/>
      <c r="E23" s="81"/>
    </row>
    <row r="24" spans="1:8" ht="15.75" x14ac:dyDescent="0.25">
      <c r="C24" s="54"/>
      <c r="D24" s="55"/>
      <c r="E24" s="81"/>
    </row>
    <row r="25" spans="1:8" ht="15.75" x14ac:dyDescent="0.25">
      <c r="C25" s="54"/>
      <c r="D25" s="55"/>
      <c r="E25" s="81"/>
    </row>
    <row r="26" spans="1:8" ht="15.75" x14ac:dyDescent="0.25">
      <c r="C26" s="54"/>
      <c r="D26" s="55"/>
      <c r="E26" s="81"/>
    </row>
    <row r="27" spans="1:8" ht="15.75" x14ac:dyDescent="0.25">
      <c r="C27" s="54"/>
      <c r="D27" s="55"/>
      <c r="E27" s="81"/>
    </row>
    <row r="28" spans="1:8" ht="15" hidden="1" customHeight="1" x14ac:dyDescent="0.25">
      <c r="C28" s="54"/>
      <c r="D28" s="55"/>
      <c r="E28" s="81"/>
    </row>
    <row r="29" spans="1:8" ht="15.75" x14ac:dyDescent="0.25">
      <c r="C29" s="54"/>
      <c r="D29" s="55"/>
      <c r="E29" s="81"/>
    </row>
    <row r="30" spans="1:8" ht="15.75" x14ac:dyDescent="0.25">
      <c r="C30" s="57"/>
      <c r="E30" s="81"/>
    </row>
    <row r="31" spans="1:8" ht="15" hidden="1" customHeight="1" x14ac:dyDescent="0.25">
      <c r="C31" s="57"/>
      <c r="E31" s="81"/>
    </row>
    <row r="32" spans="1:8" ht="15.75" hidden="1" customHeight="1" x14ac:dyDescent="0.25">
      <c r="C32" s="57"/>
      <c r="E32" s="81"/>
    </row>
    <row r="33" spans="1:6" ht="15.75" x14ac:dyDescent="0.25">
      <c r="C33" s="57"/>
      <c r="E33" s="81"/>
    </row>
    <row r="34" spans="1:6" ht="15.75" x14ac:dyDescent="0.25">
      <c r="C34" s="57"/>
      <c r="E34" s="81"/>
    </row>
    <row r="35" spans="1:6" ht="15.75" hidden="1" customHeight="1" x14ac:dyDescent="0.25">
      <c r="C35" s="57"/>
      <c r="E35" s="81"/>
    </row>
    <row r="36" spans="1:6" ht="15" hidden="1" customHeight="1" x14ac:dyDescent="0.25">
      <c r="C36" s="57"/>
      <c r="E36" s="81"/>
    </row>
    <row r="37" spans="1:6" ht="15.75" x14ac:dyDescent="0.25">
      <c r="C37" s="58"/>
      <c r="E37" s="81"/>
    </row>
    <row r="38" spans="1:6" s="2" customFormat="1" ht="15.75" x14ac:dyDescent="0.25">
      <c r="C38" s="58"/>
      <c r="D38" s="58"/>
      <c r="E38" s="82"/>
      <c r="F38" s="37"/>
    </row>
    <row r="39" spans="1:6" ht="15.75" x14ac:dyDescent="0.25">
      <c r="C39" s="58"/>
      <c r="E39" s="81"/>
    </row>
    <row r="40" spans="1:6" x14ac:dyDescent="0.2">
      <c r="E40" s="81"/>
    </row>
    <row r="41" spans="1:6" x14ac:dyDescent="0.2">
      <c r="E41" s="81"/>
    </row>
    <row r="42" spans="1:6" ht="15.75" x14ac:dyDescent="0.25">
      <c r="A42" s="2"/>
      <c r="C42" s="58"/>
      <c r="E42" s="81"/>
    </row>
    <row r="43" spans="1:6" x14ac:dyDescent="0.2">
      <c r="E43" s="81"/>
    </row>
    <row r="44" spans="1:6" x14ac:dyDescent="0.2">
      <c r="E44" s="81"/>
    </row>
    <row r="45" spans="1:6" x14ac:dyDescent="0.2">
      <c r="E45" s="81"/>
    </row>
    <row r="46" spans="1:6" x14ac:dyDescent="0.2">
      <c r="E46" s="81"/>
    </row>
    <row r="47" spans="1:6" x14ac:dyDescent="0.2">
      <c r="E47" s="81"/>
    </row>
    <row r="48" spans="1:6" x14ac:dyDescent="0.2">
      <c r="E48" s="81"/>
    </row>
    <row r="49" spans="1:5" x14ac:dyDescent="0.2">
      <c r="E49" s="81"/>
    </row>
    <row r="50" spans="1:5" x14ac:dyDescent="0.2">
      <c r="E50" s="81"/>
    </row>
    <row r="51" spans="1:5" x14ac:dyDescent="0.2">
      <c r="E51" s="81"/>
    </row>
    <row r="52" spans="1:5" x14ac:dyDescent="0.2">
      <c r="E52" s="81"/>
    </row>
    <row r="53" spans="1:5" x14ac:dyDescent="0.2">
      <c r="E53" s="81"/>
    </row>
    <row r="54" spans="1:5" x14ac:dyDescent="0.2">
      <c r="E54" s="81"/>
    </row>
    <row r="55" spans="1:5" x14ac:dyDescent="0.2">
      <c r="E55" s="81"/>
    </row>
    <row r="56" spans="1:5" x14ac:dyDescent="0.2">
      <c r="E56" s="81"/>
    </row>
    <row r="57" spans="1:5" x14ac:dyDescent="0.2">
      <c r="E57" s="81"/>
    </row>
    <row r="58" spans="1:5" x14ac:dyDescent="0.2">
      <c r="E58" s="81"/>
    </row>
    <row r="59" spans="1:5" ht="15.75" x14ac:dyDescent="0.25">
      <c r="A59" s="2"/>
      <c r="C59" s="58"/>
      <c r="E59" s="81"/>
    </row>
    <row r="60" spans="1:5" x14ac:dyDescent="0.2">
      <c r="E60" s="81"/>
    </row>
    <row r="61" spans="1:5" x14ac:dyDescent="0.2">
      <c r="E61" s="81"/>
    </row>
    <row r="62" spans="1:5" x14ac:dyDescent="0.2">
      <c r="E62" s="81"/>
    </row>
    <row r="63" spans="1:5" x14ac:dyDescent="0.2">
      <c r="E63" s="81"/>
    </row>
    <row r="64" spans="1:5" x14ac:dyDescent="0.2">
      <c r="E64" s="81"/>
    </row>
    <row r="65" spans="3:6" x14ac:dyDescent="0.2">
      <c r="E65" s="81"/>
    </row>
    <row r="66" spans="3:6" x14ac:dyDescent="0.2">
      <c r="E66" s="81"/>
    </row>
    <row r="67" spans="3:6" x14ac:dyDescent="0.2">
      <c r="E67" s="81"/>
    </row>
    <row r="68" spans="3:6" x14ac:dyDescent="0.2">
      <c r="E68" s="81"/>
    </row>
    <row r="69" spans="3:6" x14ac:dyDescent="0.2">
      <c r="E69" s="81"/>
    </row>
    <row r="70" spans="3:6" x14ac:dyDescent="0.2">
      <c r="E70" s="81"/>
    </row>
    <row r="71" spans="3:6" x14ac:dyDescent="0.2">
      <c r="E71" s="81"/>
    </row>
    <row r="72" spans="3:6" x14ac:dyDescent="0.2">
      <c r="E72" s="81"/>
    </row>
    <row r="73" spans="3:6" ht="15" customHeight="1" x14ac:dyDescent="0.2">
      <c r="E73" s="81"/>
    </row>
    <row r="74" spans="3:6" x14ac:dyDescent="0.2">
      <c r="E74" s="81"/>
    </row>
    <row r="75" spans="3:6" x14ac:dyDescent="0.2">
      <c r="E75" s="81"/>
    </row>
    <row r="76" spans="3:6" x14ac:dyDescent="0.2">
      <c r="E76" s="81"/>
    </row>
    <row r="77" spans="3:6" x14ac:dyDescent="0.2">
      <c r="E77" s="81"/>
    </row>
    <row r="78" spans="3:6" x14ac:dyDescent="0.2">
      <c r="E78" s="81"/>
    </row>
    <row r="79" spans="3:6" x14ac:dyDescent="0.2">
      <c r="E79" s="81"/>
    </row>
    <row r="80" spans="3:6" s="2" customFormat="1" ht="15.75" x14ac:dyDescent="0.25">
      <c r="C80" s="58"/>
      <c r="D80" s="58"/>
      <c r="E80" s="82"/>
      <c r="F80" s="37"/>
    </row>
    <row r="81" spans="3:5" ht="15" customHeight="1" x14ac:dyDescent="0.25">
      <c r="C81" s="58"/>
      <c r="E81" s="81"/>
    </row>
    <row r="82" spans="3:5" ht="15" customHeight="1" x14ac:dyDescent="0.2">
      <c r="E82" s="81"/>
    </row>
    <row r="83" spans="3:5" ht="15" customHeight="1" x14ac:dyDescent="0.2">
      <c r="E83" s="81"/>
    </row>
    <row r="84" spans="3:5" x14ac:dyDescent="0.2">
      <c r="E84" s="81"/>
    </row>
    <row r="85" spans="3:5" x14ac:dyDescent="0.2">
      <c r="E85" s="81"/>
    </row>
    <row r="86" spans="3:5" x14ac:dyDescent="0.2">
      <c r="E86" s="81"/>
    </row>
    <row r="122" spans="1:6" x14ac:dyDescent="0.2">
      <c r="A122" s="7"/>
      <c r="B122" s="7"/>
      <c r="C122" s="60"/>
      <c r="D122" s="60"/>
      <c r="E122" s="61"/>
    </row>
    <row r="123" spans="1:6" x14ac:dyDescent="0.2">
      <c r="A123" s="7"/>
      <c r="B123" s="7"/>
      <c r="C123" s="60"/>
      <c r="D123" s="60"/>
      <c r="E123" s="61"/>
    </row>
    <row r="124" spans="1:6" s="2" customFormat="1" ht="15.75" x14ac:dyDescent="0.25">
      <c r="A124" s="6"/>
      <c r="B124" s="6"/>
      <c r="C124" s="62"/>
      <c r="D124" s="62"/>
      <c r="E124" s="59"/>
      <c r="F124" s="37"/>
    </row>
    <row r="125" spans="1:6" ht="15.75" x14ac:dyDescent="0.25">
      <c r="A125" s="7"/>
      <c r="B125" s="7"/>
      <c r="C125" s="62"/>
      <c r="D125" s="62"/>
      <c r="E125" s="61"/>
    </row>
    <row r="126" spans="1:6" x14ac:dyDescent="0.2">
      <c r="A126" s="7"/>
      <c r="B126" s="7"/>
      <c r="C126" s="60"/>
      <c r="D126" s="60"/>
      <c r="E126" s="61"/>
    </row>
    <row r="127" spans="1:6" x14ac:dyDescent="0.2">
      <c r="A127" s="7"/>
      <c r="B127" s="7"/>
      <c r="C127" s="60"/>
      <c r="D127" s="60"/>
      <c r="E127" s="61"/>
    </row>
    <row r="150" ht="15.75" customHeight="1" x14ac:dyDescent="0.2"/>
  </sheetData>
  <phoneticPr fontId="9" type="noConversion"/>
  <printOptions horizontalCentered="1"/>
  <pageMargins left="0.39370078740157483" right="0.39370078740157483" top="0.39370078740157483" bottom="0.39370078740157483" header="0" footer="0.31496062992125984"/>
  <pageSetup scale="64"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J158"/>
  <sheetViews>
    <sheetView showGridLines="0" showZeros="0" zoomScale="89" zoomScaleNormal="89" workbookViewId="0">
      <selection activeCell="A2" sqref="A2"/>
    </sheetView>
  </sheetViews>
  <sheetFormatPr baseColWidth="10" defaultColWidth="11.42578125" defaultRowHeight="15" x14ac:dyDescent="0.2"/>
  <cols>
    <col min="1" max="1" width="54.140625" style="3" customWidth="1"/>
    <col min="2" max="2" width="9.85546875" style="3" customWidth="1"/>
    <col min="3" max="4" width="20.85546875" style="51" bestFit="1" customWidth="1"/>
    <col min="5" max="5" width="16.5703125" style="52" bestFit="1" customWidth="1"/>
    <col min="6" max="6" width="20.140625" style="35" bestFit="1" customWidth="1"/>
    <col min="7" max="16384" width="11.42578125" style="3"/>
  </cols>
  <sheetData>
    <row r="1" spans="1:10" ht="18" x14ac:dyDescent="0.25">
      <c r="A1" s="14" t="s">
        <v>625</v>
      </c>
      <c r="C1" s="3"/>
      <c r="D1" s="3"/>
      <c r="E1" s="3"/>
      <c r="F1" s="3"/>
    </row>
    <row r="2" spans="1:10" ht="18" x14ac:dyDescent="0.25">
      <c r="A2" s="14" t="s">
        <v>602</v>
      </c>
      <c r="C2" s="3"/>
      <c r="D2" s="3"/>
      <c r="E2" s="3"/>
      <c r="F2" s="3"/>
    </row>
    <row r="3" spans="1:10" ht="15.75" x14ac:dyDescent="0.25">
      <c r="A3" s="30" t="s">
        <v>588</v>
      </c>
      <c r="C3" s="3"/>
      <c r="D3" s="3"/>
      <c r="E3" s="3"/>
      <c r="F3" s="3"/>
    </row>
    <row r="4" spans="1:10" ht="30.75" customHeight="1" x14ac:dyDescent="0.2">
      <c r="A4" s="90" t="s">
        <v>361</v>
      </c>
      <c r="B4" s="85">
        <v>2002</v>
      </c>
      <c r="C4" s="85">
        <v>2003</v>
      </c>
      <c r="D4" s="85">
        <v>2004</v>
      </c>
      <c r="E4" s="85">
        <v>2005</v>
      </c>
      <c r="F4" s="85">
        <v>2006</v>
      </c>
      <c r="G4" s="85">
        <v>2007</v>
      </c>
      <c r="H4" s="85">
        <v>2008</v>
      </c>
      <c r="I4" s="85">
        <v>2009</v>
      </c>
      <c r="J4" s="85">
        <v>2010</v>
      </c>
    </row>
    <row r="6" spans="1:10" ht="15.75" x14ac:dyDescent="0.25">
      <c r="A6" s="2" t="s">
        <v>601</v>
      </c>
    </row>
    <row r="8" spans="1:10" s="2" customFormat="1" ht="15.75" x14ac:dyDescent="0.25">
      <c r="A8" s="2" t="s">
        <v>513</v>
      </c>
      <c r="C8" s="68"/>
      <c r="D8" s="68"/>
      <c r="E8" s="77"/>
      <c r="F8" s="37"/>
    </row>
    <row r="9" spans="1:10" s="2" customFormat="1" ht="15.75" x14ac:dyDescent="0.25">
      <c r="A9" s="34"/>
      <c r="C9" s="68"/>
      <c r="D9" s="68"/>
      <c r="E9" s="77"/>
      <c r="F9" s="37"/>
    </row>
    <row r="10" spans="1:10" s="2" customFormat="1" ht="15.75" x14ac:dyDescent="0.25">
      <c r="A10" s="2" t="s">
        <v>114</v>
      </c>
      <c r="C10" s="68"/>
      <c r="D10" s="68"/>
      <c r="E10" s="77"/>
      <c r="F10" s="37"/>
    </row>
    <row r="11" spans="1:10" ht="15.75" x14ac:dyDescent="0.25">
      <c r="A11" s="3" t="s">
        <v>48</v>
      </c>
      <c r="C11" s="68"/>
      <c r="D11" s="68"/>
      <c r="E11" s="77"/>
    </row>
    <row r="12" spans="1:10" ht="15.75" x14ac:dyDescent="0.25">
      <c r="A12" s="3" t="s">
        <v>203</v>
      </c>
      <c r="C12" s="68"/>
      <c r="D12" s="68"/>
      <c r="E12" s="77"/>
    </row>
    <row r="13" spans="1:10" ht="15.75" customHeight="1" x14ac:dyDescent="0.25">
      <c r="A13" s="3" t="s">
        <v>202</v>
      </c>
      <c r="C13" s="70"/>
      <c r="D13" s="70"/>
      <c r="E13" s="79"/>
    </row>
    <row r="14" spans="1:10" ht="15.75" x14ac:dyDescent="0.25">
      <c r="A14" s="3" t="s">
        <v>259</v>
      </c>
      <c r="C14" s="70"/>
      <c r="D14" s="70"/>
      <c r="E14" s="79"/>
    </row>
    <row r="15" spans="1:10" ht="15.75" x14ac:dyDescent="0.25">
      <c r="A15" s="2"/>
      <c r="C15" s="70"/>
      <c r="D15" s="70"/>
      <c r="E15" s="79"/>
    </row>
    <row r="16" spans="1:10" ht="15.75" x14ac:dyDescent="0.25">
      <c r="A16" s="2" t="s">
        <v>185</v>
      </c>
      <c r="C16" s="68"/>
      <c r="D16" s="68"/>
      <c r="E16" s="77"/>
    </row>
    <row r="17" spans="1:6" ht="15.75" x14ac:dyDescent="0.25">
      <c r="A17" s="3" t="s">
        <v>48</v>
      </c>
      <c r="C17" s="68"/>
      <c r="D17" s="68"/>
      <c r="E17" s="77"/>
    </row>
    <row r="18" spans="1:6" ht="15.75" x14ac:dyDescent="0.25">
      <c r="A18" s="3" t="s">
        <v>586</v>
      </c>
      <c r="B18" s="2"/>
      <c r="C18" s="68"/>
      <c r="D18" s="68"/>
      <c r="E18" s="15"/>
    </row>
    <row r="19" spans="1:6" ht="15.75" x14ac:dyDescent="0.25">
      <c r="A19" s="2"/>
      <c r="C19" s="19"/>
      <c r="D19" s="19"/>
      <c r="E19" s="15"/>
    </row>
    <row r="20" spans="1:6" ht="15" customHeight="1" x14ac:dyDescent="0.25">
      <c r="A20" s="2" t="s">
        <v>115</v>
      </c>
      <c r="C20" s="68"/>
      <c r="D20" s="68"/>
      <c r="E20" s="77"/>
    </row>
    <row r="21" spans="1:6" ht="15" customHeight="1" x14ac:dyDescent="0.2">
      <c r="A21" s="3" t="s">
        <v>48</v>
      </c>
      <c r="C21" s="69"/>
      <c r="D21" s="69"/>
      <c r="E21" s="78"/>
    </row>
    <row r="22" spans="1:6" x14ac:dyDescent="0.2">
      <c r="A22" s="7" t="s">
        <v>203</v>
      </c>
      <c r="B22" s="7"/>
      <c r="C22" s="92"/>
      <c r="D22" s="92"/>
      <c r="E22" s="93"/>
      <c r="F22" s="94"/>
    </row>
    <row r="23" spans="1:6" x14ac:dyDescent="0.2">
      <c r="A23" s="7" t="s">
        <v>202</v>
      </c>
      <c r="B23" s="7"/>
      <c r="C23" s="18"/>
      <c r="D23" s="18"/>
      <c r="E23" s="103"/>
      <c r="F23" s="94"/>
    </row>
    <row r="24" spans="1:6" ht="15.75" x14ac:dyDescent="0.25">
      <c r="A24" s="32" t="s">
        <v>259</v>
      </c>
      <c r="B24" s="32"/>
      <c r="C24" s="104"/>
      <c r="D24" s="104"/>
      <c r="E24" s="105"/>
      <c r="F24" s="97"/>
    </row>
    <row r="25" spans="1:6" ht="15.75" x14ac:dyDescent="0.25">
      <c r="B25" s="65"/>
      <c r="C25" s="71"/>
      <c r="D25" s="69"/>
      <c r="E25" s="80"/>
    </row>
    <row r="26" spans="1:6" ht="15.75" x14ac:dyDescent="0.25">
      <c r="C26" s="54"/>
      <c r="D26" s="56"/>
      <c r="E26" s="81"/>
    </row>
    <row r="27" spans="1:6" ht="15.75" x14ac:dyDescent="0.25">
      <c r="C27" s="37"/>
      <c r="D27" s="55"/>
      <c r="E27" s="81"/>
    </row>
    <row r="28" spans="1:6" ht="15.75" x14ac:dyDescent="0.25">
      <c r="C28" s="37"/>
      <c r="D28" s="55"/>
      <c r="E28" s="81"/>
    </row>
    <row r="29" spans="1:6" ht="15.75" x14ac:dyDescent="0.25">
      <c r="C29" s="54"/>
      <c r="D29" s="55"/>
      <c r="E29" s="81"/>
    </row>
    <row r="30" spans="1:6" ht="15.75" x14ac:dyDescent="0.25">
      <c r="C30" s="54"/>
      <c r="D30" s="55"/>
      <c r="E30" s="81"/>
    </row>
    <row r="31" spans="1:6" ht="15.75" x14ac:dyDescent="0.25">
      <c r="C31" s="54"/>
      <c r="D31" s="55"/>
      <c r="E31" s="81"/>
    </row>
    <row r="32" spans="1:6" ht="15.75" x14ac:dyDescent="0.25">
      <c r="C32" s="54"/>
      <c r="D32" s="55"/>
      <c r="E32" s="81"/>
    </row>
    <row r="33" spans="3:6" ht="15.75" x14ac:dyDescent="0.25">
      <c r="C33" s="54"/>
      <c r="D33" s="55"/>
      <c r="E33" s="81"/>
    </row>
    <row r="34" spans="3:6" ht="15.75" x14ac:dyDescent="0.25">
      <c r="C34" s="54"/>
      <c r="D34" s="55"/>
      <c r="E34" s="81"/>
    </row>
    <row r="35" spans="3:6" ht="15.75" x14ac:dyDescent="0.25">
      <c r="C35" s="54"/>
      <c r="D35" s="55"/>
      <c r="E35" s="81"/>
    </row>
    <row r="36" spans="3:6" ht="15" hidden="1" customHeight="1" x14ac:dyDescent="0.25">
      <c r="C36" s="54"/>
      <c r="D36" s="55"/>
      <c r="E36" s="81"/>
    </row>
    <row r="37" spans="3:6" ht="15.75" x14ac:dyDescent="0.25">
      <c r="C37" s="54"/>
      <c r="D37" s="55"/>
      <c r="E37" s="81"/>
    </row>
    <row r="38" spans="3:6" ht="15.75" x14ac:dyDescent="0.25">
      <c r="C38" s="57"/>
      <c r="E38" s="81"/>
    </row>
    <row r="39" spans="3:6" ht="15" hidden="1" customHeight="1" x14ac:dyDescent="0.25">
      <c r="C39" s="57"/>
      <c r="E39" s="81"/>
    </row>
    <row r="40" spans="3:6" ht="15.75" hidden="1" customHeight="1" x14ac:dyDescent="0.25">
      <c r="C40" s="57"/>
      <c r="E40" s="81"/>
    </row>
    <row r="41" spans="3:6" ht="15.75" x14ac:dyDescent="0.25">
      <c r="C41" s="57"/>
      <c r="E41" s="81"/>
    </row>
    <row r="42" spans="3:6" ht="15.75" x14ac:dyDescent="0.25">
      <c r="C42" s="57"/>
      <c r="E42" s="81"/>
    </row>
    <row r="43" spans="3:6" ht="15.75" hidden="1" customHeight="1" x14ac:dyDescent="0.25">
      <c r="C43" s="57"/>
      <c r="E43" s="81"/>
    </row>
    <row r="44" spans="3:6" ht="15" hidden="1" customHeight="1" x14ac:dyDescent="0.25">
      <c r="C44" s="57"/>
      <c r="E44" s="81"/>
    </row>
    <row r="45" spans="3:6" ht="15.75" x14ac:dyDescent="0.25">
      <c r="C45" s="58"/>
      <c r="E45" s="81"/>
    </row>
    <row r="46" spans="3:6" s="2" customFormat="1" ht="15.75" x14ac:dyDescent="0.25">
      <c r="C46" s="58"/>
      <c r="D46" s="58"/>
      <c r="E46" s="82"/>
      <c r="F46" s="37"/>
    </row>
    <row r="47" spans="3:6" ht="15.75" x14ac:dyDescent="0.25">
      <c r="C47" s="58"/>
      <c r="E47" s="81"/>
    </row>
    <row r="48" spans="3:6" x14ac:dyDescent="0.2">
      <c r="E48" s="81"/>
    </row>
    <row r="49" spans="1:5" x14ac:dyDescent="0.2">
      <c r="E49" s="81"/>
    </row>
    <row r="50" spans="1:5" ht="15.75" x14ac:dyDescent="0.25">
      <c r="A50" s="2"/>
      <c r="C50" s="58"/>
      <c r="E50" s="81"/>
    </row>
    <row r="51" spans="1:5" x14ac:dyDescent="0.2">
      <c r="E51" s="81"/>
    </row>
    <row r="52" spans="1:5" x14ac:dyDescent="0.2">
      <c r="E52" s="81"/>
    </row>
    <row r="53" spans="1:5" x14ac:dyDescent="0.2">
      <c r="E53" s="81"/>
    </row>
    <row r="54" spans="1:5" x14ac:dyDescent="0.2">
      <c r="E54" s="81"/>
    </row>
    <row r="55" spans="1:5" x14ac:dyDescent="0.2">
      <c r="E55" s="81"/>
    </row>
    <row r="56" spans="1:5" x14ac:dyDescent="0.2">
      <c r="E56" s="81"/>
    </row>
    <row r="57" spans="1:5" x14ac:dyDescent="0.2">
      <c r="E57" s="81"/>
    </row>
    <row r="58" spans="1:5" x14ac:dyDescent="0.2">
      <c r="E58" s="81"/>
    </row>
    <row r="59" spans="1:5" x14ac:dyDescent="0.2">
      <c r="E59" s="81"/>
    </row>
    <row r="60" spans="1:5" x14ac:dyDescent="0.2">
      <c r="E60" s="81"/>
    </row>
    <row r="61" spans="1:5" x14ac:dyDescent="0.2">
      <c r="E61" s="81"/>
    </row>
    <row r="62" spans="1:5" x14ac:dyDescent="0.2">
      <c r="E62" s="81"/>
    </row>
    <row r="63" spans="1:5" x14ac:dyDescent="0.2">
      <c r="E63" s="81"/>
    </row>
    <row r="64" spans="1:5" x14ac:dyDescent="0.2">
      <c r="E64" s="81"/>
    </row>
    <row r="65" spans="1:5" x14ac:dyDescent="0.2">
      <c r="E65" s="81"/>
    </row>
    <row r="66" spans="1:5" x14ac:dyDescent="0.2">
      <c r="E66" s="81"/>
    </row>
    <row r="67" spans="1:5" ht="15.75" x14ac:dyDescent="0.25">
      <c r="A67" s="2"/>
      <c r="C67" s="58"/>
      <c r="E67" s="81"/>
    </row>
    <row r="68" spans="1:5" x14ac:dyDescent="0.2">
      <c r="E68" s="81"/>
    </row>
    <row r="69" spans="1:5" x14ac:dyDescent="0.2">
      <c r="E69" s="81"/>
    </row>
    <row r="70" spans="1:5" x14ac:dyDescent="0.2">
      <c r="E70" s="81"/>
    </row>
    <row r="71" spans="1:5" x14ac:dyDescent="0.2">
      <c r="E71" s="81"/>
    </row>
    <row r="72" spans="1:5" x14ac:dyDescent="0.2">
      <c r="E72" s="81"/>
    </row>
    <row r="73" spans="1:5" x14ac:dyDescent="0.2">
      <c r="E73" s="81"/>
    </row>
    <row r="74" spans="1:5" x14ac:dyDescent="0.2">
      <c r="E74" s="81"/>
    </row>
    <row r="75" spans="1:5" x14ac:dyDescent="0.2">
      <c r="E75" s="81"/>
    </row>
    <row r="76" spans="1:5" x14ac:dyDescent="0.2">
      <c r="E76" s="81"/>
    </row>
    <row r="77" spans="1:5" x14ac:dyDescent="0.2">
      <c r="E77" s="81"/>
    </row>
    <row r="78" spans="1:5" x14ac:dyDescent="0.2">
      <c r="E78" s="81"/>
    </row>
    <row r="79" spans="1:5" x14ac:dyDescent="0.2">
      <c r="E79" s="81"/>
    </row>
    <row r="80" spans="1:5" x14ac:dyDescent="0.2">
      <c r="E80" s="81"/>
    </row>
    <row r="81" spans="3:6" ht="15" customHeight="1" x14ac:dyDescent="0.2">
      <c r="E81" s="81"/>
    </row>
    <row r="82" spans="3:6" x14ac:dyDescent="0.2">
      <c r="E82" s="81"/>
    </row>
    <row r="83" spans="3:6" x14ac:dyDescent="0.2">
      <c r="E83" s="81"/>
    </row>
    <row r="84" spans="3:6" x14ac:dyDescent="0.2">
      <c r="E84" s="81"/>
    </row>
    <row r="85" spans="3:6" x14ac:dyDescent="0.2">
      <c r="E85" s="81"/>
    </row>
    <row r="86" spans="3:6" x14ac:dyDescent="0.2">
      <c r="E86" s="81"/>
    </row>
    <row r="87" spans="3:6" x14ac:dyDescent="0.2">
      <c r="E87" s="81"/>
    </row>
    <row r="88" spans="3:6" s="2" customFormat="1" ht="15.75" x14ac:dyDescent="0.25">
      <c r="C88" s="58"/>
      <c r="D88" s="58"/>
      <c r="E88" s="82"/>
      <c r="F88" s="37"/>
    </row>
    <row r="89" spans="3:6" ht="15" customHeight="1" x14ac:dyDescent="0.25">
      <c r="C89" s="58"/>
      <c r="E89" s="81"/>
    </row>
    <row r="90" spans="3:6" ht="15" customHeight="1" x14ac:dyDescent="0.2">
      <c r="E90" s="81"/>
    </row>
    <row r="91" spans="3:6" ht="15" customHeight="1" x14ac:dyDescent="0.2">
      <c r="E91" s="81"/>
    </row>
    <row r="92" spans="3:6" x14ac:dyDescent="0.2">
      <c r="E92" s="81"/>
    </row>
    <row r="93" spans="3:6" x14ac:dyDescent="0.2">
      <c r="E93" s="81"/>
    </row>
    <row r="94" spans="3:6" x14ac:dyDescent="0.2">
      <c r="E94" s="81"/>
    </row>
    <row r="130" spans="1:6" x14ac:dyDescent="0.2">
      <c r="A130" s="7"/>
      <c r="B130" s="7"/>
      <c r="C130" s="60"/>
      <c r="D130" s="60"/>
      <c r="E130" s="61"/>
    </row>
    <row r="131" spans="1:6" x14ac:dyDescent="0.2">
      <c r="A131" s="7"/>
      <c r="B131" s="7"/>
      <c r="C131" s="60"/>
      <c r="D131" s="60"/>
      <c r="E131" s="61"/>
    </row>
    <row r="132" spans="1:6" s="2" customFormat="1" ht="15.75" x14ac:dyDescent="0.25">
      <c r="A132" s="6"/>
      <c r="B132" s="6"/>
      <c r="C132" s="62"/>
      <c r="D132" s="62"/>
      <c r="E132" s="59"/>
      <c r="F132" s="37"/>
    </row>
    <row r="133" spans="1:6" ht="15.75" x14ac:dyDescent="0.25">
      <c r="A133" s="7"/>
      <c r="B133" s="7"/>
      <c r="C133" s="62"/>
      <c r="D133" s="62"/>
      <c r="E133" s="61"/>
    </row>
    <row r="134" spans="1:6" x14ac:dyDescent="0.2">
      <c r="A134" s="7"/>
      <c r="B134" s="7"/>
      <c r="C134" s="60"/>
      <c r="D134" s="60"/>
      <c r="E134" s="61"/>
    </row>
    <row r="135" spans="1:6" x14ac:dyDescent="0.2">
      <c r="A135" s="7"/>
      <c r="B135" s="7"/>
      <c r="C135" s="60"/>
      <c r="D135" s="60"/>
      <c r="E135" s="61"/>
    </row>
    <row r="158" ht="15.75" customHeight="1" x14ac:dyDescent="0.2"/>
  </sheetData>
  <printOptions horizontalCentered="1"/>
  <pageMargins left="0.39370078740157483" right="0.39370078740157483" top="0.39370078740157483" bottom="0.39370078740157483" header="0" footer="0.31496062992125984"/>
  <pageSetup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7C0"/>
  </sheetPr>
  <dimension ref="A1:F11"/>
  <sheetViews>
    <sheetView showGridLines="0" topLeftCell="A7" zoomScale="184" zoomScaleNormal="184" workbookViewId="0">
      <selection activeCell="A4" sqref="A4"/>
    </sheetView>
  </sheetViews>
  <sheetFormatPr baseColWidth="10" defaultRowHeight="15.75" customHeight="1" x14ac:dyDescent="0.25"/>
  <cols>
    <col min="1" max="1" width="20.140625" style="169" customWidth="1"/>
    <col min="2" max="6" width="12.140625" style="169" customWidth="1"/>
    <col min="7" max="16384" width="11.42578125" style="169"/>
  </cols>
  <sheetData>
    <row r="1" spans="1:6" ht="15.75" customHeight="1" thickBot="1" x14ac:dyDescent="0.3"/>
    <row r="2" spans="1:6" ht="18.75" customHeight="1" x14ac:dyDescent="0.25">
      <c r="A2" s="370" t="s">
        <v>1166</v>
      </c>
      <c r="B2" s="371"/>
      <c r="C2" s="371"/>
      <c r="D2" s="371"/>
      <c r="E2" s="371"/>
      <c r="F2" s="372"/>
    </row>
    <row r="3" spans="1:6" ht="15.75" customHeight="1" x14ac:dyDescent="0.25">
      <c r="A3" s="373"/>
      <c r="B3" s="374"/>
      <c r="C3" s="374"/>
      <c r="D3" s="374"/>
      <c r="E3" s="374"/>
      <c r="F3" s="375"/>
    </row>
    <row r="4" spans="1:6" ht="47.25" customHeight="1" x14ac:dyDescent="0.25">
      <c r="A4" s="350" t="s">
        <v>1167</v>
      </c>
      <c r="B4" s="366" t="s">
        <v>1168</v>
      </c>
      <c r="C4" s="366"/>
      <c r="D4" s="366"/>
      <c r="E4" s="366"/>
      <c r="F4" s="367"/>
    </row>
    <row r="5" spans="1:6" ht="47.25" customHeight="1" x14ac:dyDescent="0.25">
      <c r="A5" s="348" t="s">
        <v>1169</v>
      </c>
      <c r="B5" s="376" t="s">
        <v>1170</v>
      </c>
      <c r="C5" s="376"/>
      <c r="D5" s="376"/>
      <c r="E5" s="376"/>
      <c r="F5" s="377"/>
    </row>
    <row r="6" spans="1:6" ht="31.5" customHeight="1" x14ac:dyDescent="0.25">
      <c r="A6" s="350" t="s">
        <v>1173</v>
      </c>
      <c r="B6" s="366" t="s">
        <v>1171</v>
      </c>
      <c r="C6" s="366"/>
      <c r="D6" s="366"/>
      <c r="E6" s="366"/>
      <c r="F6" s="367"/>
    </row>
    <row r="7" spans="1:6" ht="15.75" customHeight="1" x14ac:dyDescent="0.25">
      <c r="A7" s="348" t="s">
        <v>1172</v>
      </c>
      <c r="B7" s="376" t="s">
        <v>1174</v>
      </c>
      <c r="C7" s="376"/>
      <c r="D7" s="376"/>
      <c r="E7" s="376"/>
      <c r="F7" s="377"/>
    </row>
    <row r="8" spans="1:6" ht="15.75" customHeight="1" x14ac:dyDescent="0.25">
      <c r="A8" s="350" t="s">
        <v>1175</v>
      </c>
      <c r="B8" s="366" t="s">
        <v>1176</v>
      </c>
      <c r="C8" s="366"/>
      <c r="D8" s="366"/>
      <c r="E8" s="366"/>
      <c r="F8" s="367"/>
    </row>
    <row r="9" spans="1:6" ht="15.75" customHeight="1" x14ac:dyDescent="0.25">
      <c r="A9" s="348" t="s">
        <v>1177</v>
      </c>
      <c r="B9" s="376" t="s">
        <v>1178</v>
      </c>
      <c r="C9" s="376"/>
      <c r="D9" s="376"/>
      <c r="E9" s="376"/>
      <c r="F9" s="377"/>
    </row>
    <row r="10" spans="1:6" ht="15.75" customHeight="1" x14ac:dyDescent="0.25">
      <c r="A10" s="350" t="s">
        <v>1179</v>
      </c>
      <c r="B10" s="366" t="s">
        <v>1180</v>
      </c>
      <c r="C10" s="366"/>
      <c r="D10" s="366"/>
      <c r="E10" s="366"/>
      <c r="F10" s="367"/>
    </row>
    <row r="11" spans="1:6" ht="31.5" customHeight="1" thickBot="1" x14ac:dyDescent="0.3">
      <c r="A11" s="349" t="s">
        <v>1181</v>
      </c>
      <c r="B11" s="368" t="s">
        <v>1182</v>
      </c>
      <c r="C11" s="368"/>
      <c r="D11" s="368"/>
      <c r="E11" s="368"/>
      <c r="F11" s="369"/>
    </row>
  </sheetData>
  <mergeCells count="9">
    <mergeCell ref="B10:F10"/>
    <mergeCell ref="B11:F11"/>
    <mergeCell ref="A2:F3"/>
    <mergeCell ref="B4:F4"/>
    <mergeCell ref="B5:F5"/>
    <mergeCell ref="B6:F6"/>
    <mergeCell ref="B7:F7"/>
    <mergeCell ref="B8:F8"/>
    <mergeCell ref="B9:F9"/>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tabColor indexed="10"/>
    <pageSetUpPr fitToPage="1"/>
  </sheetPr>
  <dimension ref="A1:N65"/>
  <sheetViews>
    <sheetView showGridLines="0" showZeros="0" zoomScale="83" zoomScaleNormal="83" workbookViewId="0">
      <selection activeCell="A2" sqref="A2"/>
    </sheetView>
  </sheetViews>
  <sheetFormatPr baseColWidth="10" defaultColWidth="11.42578125" defaultRowHeight="15" x14ac:dyDescent="0.2"/>
  <cols>
    <col min="1" max="1" width="68.7109375" style="25" bestFit="1" customWidth="1"/>
    <col min="2" max="12" width="12.5703125" style="25" customWidth="1"/>
    <col min="13" max="16384" width="11.42578125" style="25"/>
  </cols>
  <sheetData>
    <row r="1" spans="1:12" ht="18" x14ac:dyDescent="0.25">
      <c r="A1" s="14" t="s">
        <v>629</v>
      </c>
      <c r="B1" s="3"/>
      <c r="C1" s="3"/>
      <c r="D1" s="3"/>
      <c r="E1" s="3"/>
      <c r="F1" s="3"/>
      <c r="G1" s="3"/>
      <c r="H1" s="3"/>
      <c r="I1" s="3"/>
      <c r="J1" s="3"/>
    </row>
    <row r="2" spans="1:12" ht="18" x14ac:dyDescent="0.25">
      <c r="A2" s="14" t="s">
        <v>602</v>
      </c>
      <c r="B2" s="3"/>
      <c r="C2" s="3"/>
      <c r="D2" s="3"/>
      <c r="E2" s="3"/>
      <c r="F2" s="3"/>
      <c r="G2" s="3"/>
      <c r="H2" s="3"/>
      <c r="I2" s="3"/>
      <c r="J2" s="3"/>
    </row>
    <row r="3" spans="1:12" ht="15.75" x14ac:dyDescent="0.25">
      <c r="A3" s="30" t="s">
        <v>588</v>
      </c>
      <c r="B3" s="3"/>
      <c r="C3" s="3"/>
      <c r="D3" s="3"/>
      <c r="E3" s="3"/>
      <c r="F3" s="3"/>
      <c r="G3" s="3"/>
      <c r="H3" s="3"/>
      <c r="I3" s="3"/>
      <c r="J3" s="3"/>
    </row>
    <row r="4" spans="1:12" ht="33" customHeight="1" x14ac:dyDescent="0.2">
      <c r="A4" s="90" t="s">
        <v>361</v>
      </c>
      <c r="B4" s="85">
        <v>2000</v>
      </c>
      <c r="C4" s="85">
        <v>2001</v>
      </c>
      <c r="D4" s="85">
        <v>2002</v>
      </c>
      <c r="E4" s="85">
        <v>2003</v>
      </c>
      <c r="F4" s="85">
        <v>2004</v>
      </c>
      <c r="G4" s="85">
        <v>2005</v>
      </c>
      <c r="H4" s="85">
        <v>2006</v>
      </c>
      <c r="I4" s="85">
        <v>2007</v>
      </c>
      <c r="J4" s="85">
        <v>2008</v>
      </c>
      <c r="K4" s="85">
        <v>2009</v>
      </c>
      <c r="L4" s="85">
        <v>2010</v>
      </c>
    </row>
    <row r="6" spans="1:12" ht="15.75" x14ac:dyDescent="0.25">
      <c r="A6" s="41" t="s">
        <v>626</v>
      </c>
      <c r="C6" s="72"/>
    </row>
    <row r="7" spans="1:12" s="41" customFormat="1" ht="15.75" x14ac:dyDescent="0.25">
      <c r="C7" s="73"/>
    </row>
    <row r="8" spans="1:12" s="41" customFormat="1" ht="15.75" x14ac:dyDescent="0.25">
      <c r="A8" s="36" t="s">
        <v>425</v>
      </c>
      <c r="B8" s="74"/>
      <c r="C8" s="73"/>
    </row>
    <row r="9" spans="1:12" ht="15" customHeight="1" x14ac:dyDescent="0.2">
      <c r="A9" s="13" t="s">
        <v>424</v>
      </c>
      <c r="B9" s="75"/>
      <c r="C9" s="72"/>
    </row>
    <row r="10" spans="1:12" ht="15" customHeight="1" x14ac:dyDescent="0.2">
      <c r="A10" s="13" t="s">
        <v>258</v>
      </c>
      <c r="B10" s="75"/>
      <c r="C10" s="72"/>
    </row>
    <row r="11" spans="1:12" ht="15" customHeight="1" x14ac:dyDescent="0.2">
      <c r="A11" s="13" t="s">
        <v>528</v>
      </c>
      <c r="B11" s="75"/>
      <c r="C11" s="72"/>
    </row>
    <row r="12" spans="1:12" ht="15" customHeight="1" x14ac:dyDescent="0.2">
      <c r="A12" s="13" t="s">
        <v>529</v>
      </c>
      <c r="B12" s="75"/>
      <c r="C12" s="72"/>
    </row>
    <row r="13" spans="1:12" ht="15" customHeight="1" x14ac:dyDescent="0.2">
      <c r="A13" s="13" t="s">
        <v>529</v>
      </c>
      <c r="B13" s="75"/>
      <c r="C13" s="72"/>
    </row>
    <row r="14" spans="1:12" ht="15" customHeight="1" x14ac:dyDescent="0.2">
      <c r="A14" s="13"/>
      <c r="B14" s="75"/>
      <c r="C14" s="72"/>
    </row>
    <row r="15" spans="1:12" s="41" customFormat="1" ht="15.75" x14ac:dyDescent="0.25">
      <c r="A15" s="12" t="s">
        <v>423</v>
      </c>
      <c r="B15" s="75"/>
      <c r="C15" s="73"/>
      <c r="D15" s="73"/>
    </row>
    <row r="16" spans="1:12" ht="15" customHeight="1" x14ac:dyDescent="0.2">
      <c r="A16" s="13" t="s">
        <v>422</v>
      </c>
      <c r="B16" s="75"/>
      <c r="C16" s="72"/>
      <c r="D16" s="72"/>
    </row>
    <row r="17" spans="1:4" ht="15" customHeight="1" x14ac:dyDescent="0.2">
      <c r="A17" s="13" t="s">
        <v>421</v>
      </c>
      <c r="B17" s="75"/>
      <c r="C17" s="72"/>
      <c r="D17" s="72"/>
    </row>
    <row r="18" spans="1:4" ht="15" customHeight="1" x14ac:dyDescent="0.2">
      <c r="A18" s="9" t="s">
        <v>530</v>
      </c>
      <c r="B18" s="75"/>
      <c r="C18" s="72"/>
      <c r="D18" s="72"/>
    </row>
    <row r="19" spans="1:4" x14ac:dyDescent="0.2">
      <c r="A19" s="9" t="s">
        <v>531</v>
      </c>
      <c r="B19" s="75"/>
      <c r="C19" s="72"/>
      <c r="D19" s="72"/>
    </row>
    <row r="20" spans="1:4" x14ac:dyDescent="0.2">
      <c r="A20" s="13" t="s">
        <v>569</v>
      </c>
      <c r="B20" s="75"/>
      <c r="C20" s="72"/>
      <c r="D20" s="72"/>
    </row>
    <row r="21" spans="1:4" x14ac:dyDescent="0.2">
      <c r="A21" s="9" t="s">
        <v>532</v>
      </c>
      <c r="B21" s="75"/>
      <c r="C21" s="72"/>
      <c r="D21" s="72"/>
    </row>
    <row r="22" spans="1:4" x14ac:dyDescent="0.2">
      <c r="A22" s="9" t="s">
        <v>533</v>
      </c>
      <c r="B22" s="75"/>
      <c r="C22" s="72"/>
      <c r="D22" s="72"/>
    </row>
    <row r="23" spans="1:4" x14ac:dyDescent="0.2">
      <c r="A23" s="13" t="s">
        <v>534</v>
      </c>
      <c r="B23" s="75"/>
      <c r="C23" s="72"/>
      <c r="D23" s="72"/>
    </row>
    <row r="24" spans="1:4" x14ac:dyDescent="0.2">
      <c r="A24" s="13"/>
      <c r="B24" s="75"/>
      <c r="C24" s="72"/>
      <c r="D24" s="72"/>
    </row>
    <row r="25" spans="1:4" s="41" customFormat="1" ht="15" customHeight="1" x14ac:dyDescent="0.25">
      <c r="A25" s="12" t="s">
        <v>368</v>
      </c>
      <c r="B25" s="75"/>
      <c r="C25" s="73"/>
      <c r="D25" s="73"/>
    </row>
    <row r="26" spans="1:4" ht="15" customHeight="1" x14ac:dyDescent="0.2">
      <c r="A26" s="76" t="s">
        <v>367</v>
      </c>
      <c r="B26" s="75"/>
      <c r="C26" s="72"/>
      <c r="D26" s="72"/>
    </row>
    <row r="27" spans="1:4" x14ac:dyDescent="0.2">
      <c r="A27" s="76" t="s">
        <v>191</v>
      </c>
      <c r="B27" s="75"/>
      <c r="C27" s="72"/>
      <c r="D27" s="72"/>
    </row>
    <row r="28" spans="1:4" x14ac:dyDescent="0.2">
      <c r="A28" s="9" t="s">
        <v>123</v>
      </c>
      <c r="B28" s="75"/>
      <c r="C28" s="72"/>
      <c r="D28" s="72"/>
    </row>
    <row r="29" spans="1:4" x14ac:dyDescent="0.2">
      <c r="A29" s="9" t="s">
        <v>535</v>
      </c>
      <c r="B29" s="75"/>
      <c r="C29" s="72"/>
      <c r="D29" s="72"/>
    </row>
    <row r="30" spans="1:4" x14ac:dyDescent="0.2">
      <c r="A30" s="13" t="s">
        <v>570</v>
      </c>
      <c r="B30" s="75"/>
      <c r="C30" s="72"/>
      <c r="D30" s="72"/>
    </row>
    <row r="31" spans="1:4" x14ac:dyDescent="0.2">
      <c r="A31" s="76" t="s">
        <v>575</v>
      </c>
      <c r="B31" s="75"/>
      <c r="C31" s="72"/>
      <c r="D31" s="72"/>
    </row>
    <row r="32" spans="1:4" x14ac:dyDescent="0.2">
      <c r="A32" s="9" t="s">
        <v>426</v>
      </c>
      <c r="B32" s="75"/>
      <c r="C32" s="72"/>
      <c r="D32" s="72"/>
    </row>
    <row r="33" spans="1:14" x14ac:dyDescent="0.2">
      <c r="A33" s="9" t="s">
        <v>123</v>
      </c>
      <c r="B33" s="75"/>
      <c r="C33" s="72"/>
      <c r="D33" s="72"/>
    </row>
    <row r="34" spans="1:14" x14ac:dyDescent="0.2">
      <c r="A34" s="13" t="s">
        <v>122</v>
      </c>
      <c r="B34" s="75"/>
      <c r="C34" s="72"/>
      <c r="D34" s="72"/>
    </row>
    <row r="35" spans="1:14" x14ac:dyDescent="0.2">
      <c r="A35" s="13"/>
      <c r="B35" s="75"/>
      <c r="C35" s="72"/>
      <c r="D35" s="72"/>
    </row>
    <row r="36" spans="1:14" s="41" customFormat="1" ht="15" customHeight="1" x14ac:dyDescent="0.25">
      <c r="A36" s="5" t="s">
        <v>536</v>
      </c>
      <c r="B36" s="75"/>
      <c r="C36" s="73"/>
      <c r="D36" s="73"/>
    </row>
    <row r="37" spans="1:14" ht="15" customHeight="1" x14ac:dyDescent="0.2">
      <c r="A37" s="13" t="s">
        <v>164</v>
      </c>
      <c r="B37" s="75"/>
      <c r="C37" s="72"/>
      <c r="D37" s="72"/>
    </row>
    <row r="38" spans="1:14" x14ac:dyDescent="0.2">
      <c r="A38" s="108" t="s">
        <v>571</v>
      </c>
      <c r="B38" s="75"/>
    </row>
    <row r="39" spans="1:14" x14ac:dyDescent="0.2">
      <c r="A39" s="28" t="s">
        <v>163</v>
      </c>
      <c r="B39" s="109"/>
      <c r="C39" s="28"/>
      <c r="D39" s="28"/>
      <c r="E39" s="28"/>
      <c r="F39" s="28"/>
      <c r="G39" s="28"/>
      <c r="H39" s="28"/>
      <c r="I39" s="28"/>
      <c r="J39" s="28"/>
      <c r="K39" s="28"/>
      <c r="L39" s="28"/>
      <c r="M39" s="28"/>
      <c r="N39" s="28"/>
    </row>
    <row r="40" spans="1:14" x14ac:dyDescent="0.2">
      <c r="B40" s="75"/>
    </row>
    <row r="42" spans="1:14" x14ac:dyDescent="0.2">
      <c r="A42" s="13"/>
    </row>
    <row r="44" spans="1:14" ht="15" customHeight="1" x14ac:dyDescent="0.2"/>
    <row r="45" spans="1:14" ht="15" customHeight="1" x14ac:dyDescent="0.2"/>
    <row r="46" spans="1:14" ht="15" customHeight="1" x14ac:dyDescent="0.2"/>
    <row r="47" spans="1:14" ht="15" customHeight="1" x14ac:dyDescent="0.2"/>
    <row r="49" ht="15" customHeight="1" x14ac:dyDescent="0.2"/>
    <row r="50" ht="15" customHeight="1" x14ac:dyDescent="0.2"/>
    <row r="53" ht="15" customHeight="1" x14ac:dyDescent="0.2"/>
    <row r="54" ht="15" customHeight="1" x14ac:dyDescent="0.2"/>
    <row r="55" ht="15" customHeight="1" x14ac:dyDescent="0.2"/>
    <row r="56"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sheetData>
  <phoneticPr fontId="9" type="noConversion"/>
  <printOptions horizontalCentered="1"/>
  <pageMargins left="0.19685039370078741" right="0.19685039370078741" top="0.39370078740157483" bottom="0.39370078740157483" header="0" footer="0"/>
  <pageSetup scale="58"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indexed="10"/>
    <pageSetUpPr fitToPage="1"/>
  </sheetPr>
  <dimension ref="A1:L95"/>
  <sheetViews>
    <sheetView showGridLines="0" zoomScale="77" zoomScaleNormal="77" workbookViewId="0">
      <selection activeCell="A8" sqref="A8"/>
    </sheetView>
  </sheetViews>
  <sheetFormatPr baseColWidth="10" defaultColWidth="6.42578125" defaultRowHeight="15" x14ac:dyDescent="0.2"/>
  <cols>
    <col min="1" max="1" width="82.5703125" style="3" bestFit="1" customWidth="1"/>
    <col min="2" max="16384" width="6.42578125" style="3"/>
  </cols>
  <sheetData>
    <row r="1" spans="1:12" ht="18" x14ac:dyDescent="0.25">
      <c r="A1" s="14" t="s">
        <v>630</v>
      </c>
    </row>
    <row r="2" spans="1:12" ht="18" x14ac:dyDescent="0.25">
      <c r="A2" s="14" t="s">
        <v>627</v>
      </c>
    </row>
    <row r="3" spans="1:12" ht="15.75" x14ac:dyDescent="0.25">
      <c r="A3" s="30" t="s">
        <v>588</v>
      </c>
    </row>
    <row r="4" spans="1:12" ht="32.25" customHeight="1" x14ac:dyDescent="0.2">
      <c r="A4" s="90" t="s">
        <v>361</v>
      </c>
      <c r="B4" s="85">
        <v>2000</v>
      </c>
      <c r="C4" s="85">
        <v>2001</v>
      </c>
      <c r="D4" s="85">
        <v>2002</v>
      </c>
      <c r="E4" s="85">
        <v>2003</v>
      </c>
      <c r="F4" s="85">
        <v>2004</v>
      </c>
      <c r="G4" s="85">
        <v>2005</v>
      </c>
      <c r="H4" s="85">
        <v>2006</v>
      </c>
      <c r="I4" s="85">
        <v>2007</v>
      </c>
      <c r="J4" s="85">
        <v>2008</v>
      </c>
      <c r="K4" s="85">
        <v>2009</v>
      </c>
      <c r="L4" s="85">
        <v>2010</v>
      </c>
    </row>
    <row r="6" spans="1:12" ht="21.75" customHeight="1" x14ac:dyDescent="0.25">
      <c r="A6" s="41" t="s">
        <v>628</v>
      </c>
    </row>
    <row r="8" spans="1:12" x14ac:dyDescent="0.2">
      <c r="A8" s="3" t="s">
        <v>319</v>
      </c>
    </row>
    <row r="10" spans="1:12" x14ac:dyDescent="0.2">
      <c r="A10" s="3" t="s">
        <v>318</v>
      </c>
    </row>
    <row r="12" spans="1:12" x14ac:dyDescent="0.2">
      <c r="A12" s="3" t="s">
        <v>317</v>
      </c>
    </row>
    <row r="14" spans="1:12" x14ac:dyDescent="0.2">
      <c r="A14" s="3" t="s">
        <v>316</v>
      </c>
    </row>
    <row r="16" spans="1:12" x14ac:dyDescent="0.2">
      <c r="A16" s="3" t="s">
        <v>315</v>
      </c>
    </row>
    <row r="18" spans="1:12" x14ac:dyDescent="0.2">
      <c r="A18" s="3" t="s">
        <v>314</v>
      </c>
    </row>
    <row r="20" spans="1:12" x14ac:dyDescent="0.2">
      <c r="A20" s="3" t="s">
        <v>313</v>
      </c>
    </row>
    <row r="22" spans="1:12" x14ac:dyDescent="0.2">
      <c r="A22" s="3" t="s">
        <v>312</v>
      </c>
    </row>
    <row r="24" spans="1:12" x14ac:dyDescent="0.2">
      <c r="A24" s="25" t="s">
        <v>515</v>
      </c>
    </row>
    <row r="26" spans="1:12" x14ac:dyDescent="0.2">
      <c r="A26" s="3" t="s">
        <v>537</v>
      </c>
    </row>
    <row r="28" spans="1:12" x14ac:dyDescent="0.2">
      <c r="A28" s="3" t="s">
        <v>514</v>
      </c>
      <c r="B28" s="7"/>
      <c r="C28" s="7"/>
      <c r="D28" s="7"/>
      <c r="E28" s="7"/>
      <c r="F28" s="7"/>
      <c r="G28" s="7"/>
      <c r="H28" s="7"/>
      <c r="I28" s="7"/>
      <c r="J28" s="7"/>
      <c r="K28" s="7"/>
      <c r="L28" s="7"/>
    </row>
    <row r="29" spans="1:12" x14ac:dyDescent="0.2">
      <c r="A29" s="32"/>
      <c r="B29" s="32"/>
      <c r="C29" s="32"/>
      <c r="D29" s="32"/>
      <c r="E29" s="32"/>
      <c r="F29" s="32"/>
      <c r="G29" s="32"/>
      <c r="H29" s="32"/>
      <c r="I29" s="32"/>
      <c r="J29" s="32"/>
      <c r="K29" s="32"/>
      <c r="L29" s="32"/>
    </row>
    <row r="31" spans="1:12" x14ac:dyDescent="0.2">
      <c r="A31" s="88"/>
    </row>
    <row r="32" spans="1:12" x14ac:dyDescent="0.2">
      <c r="A32" s="88"/>
    </row>
    <row r="49" spans="1:1" ht="15.75" x14ac:dyDescent="0.25">
      <c r="A49" s="87"/>
    </row>
    <row r="50" spans="1:1" ht="15.75" x14ac:dyDescent="0.25">
      <c r="A50" s="87"/>
    </row>
    <row r="51" spans="1:1" ht="15.75" x14ac:dyDescent="0.25">
      <c r="A51" s="87"/>
    </row>
    <row r="52" spans="1:1" ht="16.5" thickBot="1" x14ac:dyDescent="0.3">
      <c r="A52" s="53"/>
    </row>
    <row r="53" spans="1:1" ht="15.75" x14ac:dyDescent="0.25">
      <c r="A53" s="6"/>
    </row>
    <row r="54" spans="1:1" ht="15.75" x14ac:dyDescent="0.25">
      <c r="A54" s="4" t="s">
        <v>542</v>
      </c>
    </row>
    <row r="55" spans="1:1" ht="15.75" x14ac:dyDescent="0.25">
      <c r="A55" s="5"/>
    </row>
    <row r="56" spans="1:1" ht="16.5" thickBot="1" x14ac:dyDescent="0.3">
      <c r="A56" s="10"/>
    </row>
    <row r="58" spans="1:1" ht="15.75" x14ac:dyDescent="0.25">
      <c r="A58" s="2" t="s">
        <v>543</v>
      </c>
    </row>
    <row r="60" spans="1:1" x14ac:dyDescent="0.2">
      <c r="A60" s="3" t="s">
        <v>544</v>
      </c>
    </row>
    <row r="61" spans="1:1" x14ac:dyDescent="0.2">
      <c r="A61" s="3" t="s">
        <v>545</v>
      </c>
    </row>
    <row r="62" spans="1:1" x14ac:dyDescent="0.2">
      <c r="A62" s="3" t="s">
        <v>546</v>
      </c>
    </row>
    <row r="63" spans="1:1" x14ac:dyDescent="0.2">
      <c r="A63" s="3" t="s">
        <v>547</v>
      </c>
    </row>
    <row r="64" spans="1:1" x14ac:dyDescent="0.2">
      <c r="A64" s="3" t="s">
        <v>548</v>
      </c>
    </row>
    <row r="65" spans="1:1" x14ac:dyDescent="0.2">
      <c r="A65" s="3" t="s">
        <v>549</v>
      </c>
    </row>
    <row r="67" spans="1:1" x14ac:dyDescent="0.2">
      <c r="A67" s="3" t="s">
        <v>101</v>
      </c>
    </row>
    <row r="68" spans="1:1" x14ac:dyDescent="0.2">
      <c r="A68" s="3" t="s">
        <v>550</v>
      </c>
    </row>
    <row r="70" spans="1:1" ht="15.75" x14ac:dyDescent="0.25">
      <c r="A70" s="2" t="s">
        <v>551</v>
      </c>
    </row>
    <row r="72" spans="1:1" x14ac:dyDescent="0.2">
      <c r="A72" s="3" t="s">
        <v>552</v>
      </c>
    </row>
    <row r="73" spans="1:1" x14ac:dyDescent="0.2">
      <c r="A73" s="3" t="s">
        <v>553</v>
      </c>
    </row>
    <row r="74" spans="1:1" x14ac:dyDescent="0.2">
      <c r="A74" s="3" t="s">
        <v>554</v>
      </c>
    </row>
    <row r="75" spans="1:1" x14ac:dyDescent="0.2">
      <c r="A75" s="3" t="s">
        <v>555</v>
      </c>
    </row>
    <row r="76" spans="1:1" x14ac:dyDescent="0.2">
      <c r="A76" s="3" t="s">
        <v>556</v>
      </c>
    </row>
    <row r="77" spans="1:1" x14ac:dyDescent="0.2">
      <c r="A77" s="3" t="s">
        <v>557</v>
      </c>
    </row>
    <row r="78" spans="1:1" x14ac:dyDescent="0.2">
      <c r="A78" s="3" t="s">
        <v>558</v>
      </c>
    </row>
    <row r="79" spans="1:1" x14ac:dyDescent="0.2">
      <c r="A79" s="3" t="s">
        <v>559</v>
      </c>
    </row>
    <row r="81" spans="1:1" x14ac:dyDescent="0.2">
      <c r="A81" s="3" t="s">
        <v>560</v>
      </c>
    </row>
    <row r="82" spans="1:1" x14ac:dyDescent="0.2">
      <c r="A82" s="3" t="s">
        <v>561</v>
      </c>
    </row>
    <row r="83" spans="1:1" x14ac:dyDescent="0.2">
      <c r="A83" s="3" t="s">
        <v>562</v>
      </c>
    </row>
    <row r="84" spans="1:1" x14ac:dyDescent="0.2">
      <c r="A84" s="3" t="s">
        <v>563</v>
      </c>
    </row>
    <row r="85" spans="1:1" x14ac:dyDescent="0.2">
      <c r="A85" s="3" t="s">
        <v>353</v>
      </c>
    </row>
    <row r="86" spans="1:1" x14ac:dyDescent="0.2">
      <c r="A86" s="3" t="s">
        <v>564</v>
      </c>
    </row>
    <row r="89" spans="1:1" ht="15.75" x14ac:dyDescent="0.25">
      <c r="A89" s="2" t="s">
        <v>565</v>
      </c>
    </row>
    <row r="90" spans="1:1" ht="15.75" x14ac:dyDescent="0.25">
      <c r="A90" s="2"/>
    </row>
    <row r="91" spans="1:1" ht="15.75" x14ac:dyDescent="0.25">
      <c r="A91" s="2" t="s">
        <v>566</v>
      </c>
    </row>
    <row r="93" spans="1:1" ht="15.75" x14ac:dyDescent="0.25">
      <c r="A93" s="2" t="s">
        <v>567</v>
      </c>
    </row>
    <row r="94" spans="1:1" x14ac:dyDescent="0.2">
      <c r="A94" s="7" t="s">
        <v>116</v>
      </c>
    </row>
    <row r="95" spans="1:1" ht="15.75" thickBot="1" x14ac:dyDescent="0.25">
      <c r="A95" s="8"/>
    </row>
  </sheetData>
  <phoneticPr fontId="9" type="noConversion"/>
  <printOptions horizontalCentered="1"/>
  <pageMargins left="0.39370078740157483" right="0.39370078740157483" top="0.59055118110236227" bottom="0.59055118110236227" header="0.23622047244094491" footer="0.19685039370078741"/>
  <pageSetup scale="59" orientation="portrait"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7">
    <tabColor indexed="10"/>
  </sheetPr>
  <dimension ref="A1:L1217"/>
  <sheetViews>
    <sheetView showGridLines="0" showZeros="0" zoomScale="75" workbookViewId="0">
      <selection activeCell="A2" sqref="A2"/>
    </sheetView>
  </sheetViews>
  <sheetFormatPr baseColWidth="10" defaultColWidth="11.42578125" defaultRowHeight="5.65" customHeight="1" x14ac:dyDescent="0.2"/>
  <cols>
    <col min="1" max="1" width="46.140625" style="3" customWidth="1"/>
    <col min="2" max="2" width="22.85546875" style="3" bestFit="1" customWidth="1"/>
    <col min="3" max="3" width="20.7109375" style="20" bestFit="1" customWidth="1"/>
    <col min="4" max="4" width="20.7109375" style="3" bestFit="1" customWidth="1"/>
    <col min="5" max="5" width="23.5703125" style="3" customWidth="1"/>
    <col min="6" max="6" width="26.85546875" style="3" customWidth="1"/>
    <col min="7" max="7" width="29" style="3" customWidth="1"/>
    <col min="8" max="16384" width="11.42578125" style="3"/>
  </cols>
  <sheetData>
    <row r="1" spans="1:10" ht="18" customHeight="1" x14ac:dyDescent="0.25">
      <c r="A1" s="14" t="s">
        <v>638</v>
      </c>
      <c r="C1" s="3"/>
    </row>
    <row r="2" spans="1:10" ht="18" customHeight="1" x14ac:dyDescent="0.25">
      <c r="A2" s="14" t="s">
        <v>655</v>
      </c>
      <c r="C2" s="3"/>
    </row>
    <row r="3" spans="1:10" ht="18" customHeight="1" x14ac:dyDescent="0.25">
      <c r="A3" s="30" t="s">
        <v>588</v>
      </c>
      <c r="C3" s="3"/>
    </row>
    <row r="4" spans="1:10" ht="42" customHeight="1" x14ac:dyDescent="0.2">
      <c r="A4" s="90" t="s">
        <v>361</v>
      </c>
      <c r="B4" s="85">
        <v>2002</v>
      </c>
      <c r="C4" s="85">
        <v>2003</v>
      </c>
      <c r="D4" s="85">
        <v>2004</v>
      </c>
      <c r="E4" s="85">
        <v>2005</v>
      </c>
      <c r="F4" s="85">
        <v>2006</v>
      </c>
      <c r="G4" s="85">
        <v>2007</v>
      </c>
      <c r="H4" s="85">
        <v>2008</v>
      </c>
      <c r="I4" s="85">
        <v>2009</v>
      </c>
      <c r="J4" s="85">
        <v>2010</v>
      </c>
    </row>
    <row r="5" spans="1:10" ht="18" customHeight="1" x14ac:dyDescent="0.2">
      <c r="A5" s="9"/>
    </row>
    <row r="6" spans="1:10" ht="18" x14ac:dyDescent="0.25">
      <c r="A6" s="33" t="s">
        <v>121</v>
      </c>
      <c r="B6" s="20"/>
    </row>
    <row r="7" spans="1:10" ht="15.75" x14ac:dyDescent="0.25">
      <c r="A7" s="5"/>
      <c r="B7" s="20"/>
    </row>
    <row r="8" spans="1:10" ht="16.5" x14ac:dyDescent="0.25">
      <c r="A8" s="43" t="s">
        <v>120</v>
      </c>
      <c r="B8" s="20"/>
    </row>
    <row r="9" spans="1:10" ht="16.5" x14ac:dyDescent="0.25">
      <c r="A9" s="43"/>
      <c r="B9" s="20"/>
    </row>
    <row r="10" spans="1:10" ht="16.5" x14ac:dyDescent="0.25">
      <c r="A10" s="43" t="s">
        <v>119</v>
      </c>
      <c r="B10" s="20"/>
    </row>
    <row r="11" spans="1:10" ht="15" x14ac:dyDescent="0.2">
      <c r="A11" s="7"/>
      <c r="B11" s="20"/>
    </row>
    <row r="12" spans="1:10" ht="15.75" hidden="1" x14ac:dyDescent="0.2">
      <c r="A12" s="31" t="s">
        <v>10</v>
      </c>
      <c r="B12" s="20"/>
    </row>
    <row r="13" spans="1:10" ht="15.75" hidden="1" x14ac:dyDescent="0.2">
      <c r="A13" s="29"/>
      <c r="B13" s="20"/>
    </row>
    <row r="14" spans="1:10" ht="15.75" hidden="1" x14ac:dyDescent="0.2">
      <c r="A14" s="29" t="s">
        <v>539</v>
      </c>
      <c r="B14" s="20"/>
    </row>
    <row r="15" spans="1:10" ht="15.75" hidden="1" x14ac:dyDescent="0.2">
      <c r="A15" s="29"/>
      <c r="B15" s="20"/>
    </row>
    <row r="16" spans="1:10" ht="31.5" hidden="1" x14ac:dyDescent="0.2">
      <c r="A16" s="29" t="s">
        <v>345</v>
      </c>
      <c r="B16" s="20"/>
    </row>
    <row r="17" spans="1:2" ht="15.75" hidden="1" x14ac:dyDescent="0.25">
      <c r="A17" s="6"/>
      <c r="B17" s="20"/>
    </row>
    <row r="18" spans="1:2" ht="15.75" hidden="1" x14ac:dyDescent="0.2">
      <c r="A18" s="29" t="s">
        <v>40</v>
      </c>
      <c r="B18" s="20"/>
    </row>
    <row r="19" spans="1:2" ht="15.75" hidden="1" x14ac:dyDescent="0.25">
      <c r="A19" s="6"/>
      <c r="B19" s="20"/>
    </row>
    <row r="20" spans="1:2" ht="15.75" hidden="1" x14ac:dyDescent="0.25">
      <c r="A20" s="6" t="s">
        <v>302</v>
      </c>
      <c r="B20" s="20"/>
    </row>
    <row r="21" spans="1:2" ht="15.75" hidden="1" x14ac:dyDescent="0.25">
      <c r="A21" s="6"/>
      <c r="B21" s="20"/>
    </row>
    <row r="22" spans="1:2" ht="31.5" hidden="1" x14ac:dyDescent="0.2">
      <c r="A22" s="29" t="s">
        <v>298</v>
      </c>
      <c r="B22" s="20"/>
    </row>
    <row r="23" spans="1:2" ht="15.75" hidden="1" x14ac:dyDescent="0.25">
      <c r="A23" s="6"/>
      <c r="B23" s="20"/>
    </row>
    <row r="24" spans="1:2" ht="15.75" hidden="1" x14ac:dyDescent="0.2">
      <c r="A24" s="29" t="s">
        <v>410</v>
      </c>
      <c r="B24" s="20"/>
    </row>
    <row r="25" spans="1:2" ht="15.75" hidden="1" x14ac:dyDescent="0.25">
      <c r="A25" s="6"/>
      <c r="B25" s="20"/>
    </row>
    <row r="26" spans="1:2" ht="15.75" hidden="1" x14ac:dyDescent="0.25">
      <c r="A26" s="6" t="s">
        <v>118</v>
      </c>
      <c r="B26" s="20"/>
    </row>
    <row r="27" spans="1:2" ht="15.75" hidden="1" x14ac:dyDescent="0.25">
      <c r="A27" s="6"/>
      <c r="B27" s="20"/>
    </row>
    <row r="28" spans="1:2" ht="31.5" hidden="1" x14ac:dyDescent="0.2">
      <c r="A28" s="29" t="s">
        <v>292</v>
      </c>
      <c r="B28" s="20"/>
    </row>
    <row r="29" spans="1:2" ht="15.75" hidden="1" x14ac:dyDescent="0.25">
      <c r="A29" s="6"/>
      <c r="B29" s="20"/>
    </row>
    <row r="30" spans="1:2" ht="31.5" hidden="1" x14ac:dyDescent="0.2">
      <c r="A30" s="29" t="s">
        <v>290</v>
      </c>
      <c r="B30" s="20"/>
    </row>
    <row r="31" spans="1:2" ht="15.75" hidden="1" x14ac:dyDescent="0.2">
      <c r="A31" s="29"/>
      <c r="B31" s="20"/>
    </row>
    <row r="32" spans="1:2" ht="31.5" hidden="1" x14ac:dyDescent="0.2">
      <c r="A32" s="29" t="s">
        <v>288</v>
      </c>
      <c r="B32" s="20"/>
    </row>
    <row r="33" spans="1:10" ht="15" x14ac:dyDescent="0.2">
      <c r="A33" s="44"/>
      <c r="B33" s="20"/>
    </row>
    <row r="34" spans="1:10" ht="18" x14ac:dyDescent="0.25">
      <c r="A34" s="33" t="s">
        <v>117</v>
      </c>
      <c r="B34" s="20"/>
    </row>
    <row r="35" spans="1:10" ht="18" x14ac:dyDescent="0.25">
      <c r="A35" s="33"/>
      <c r="B35" s="20"/>
    </row>
    <row r="36" spans="1:10" ht="16.5" x14ac:dyDescent="0.25">
      <c r="A36" s="43" t="s">
        <v>583</v>
      </c>
      <c r="B36" s="20"/>
    </row>
    <row r="37" spans="1:10" ht="15" x14ac:dyDescent="0.2">
      <c r="A37" s="44"/>
      <c r="B37" s="20"/>
    </row>
    <row r="38" spans="1:10" ht="15.75" hidden="1" x14ac:dyDescent="0.2">
      <c r="A38" s="29" t="s">
        <v>576</v>
      </c>
      <c r="B38" s="20"/>
    </row>
    <row r="39" spans="1:10" s="25" customFormat="1" ht="15" hidden="1" x14ac:dyDescent="0.2">
      <c r="A39" s="9" t="s">
        <v>577</v>
      </c>
      <c r="B39" s="63"/>
      <c r="C39" s="63"/>
    </row>
    <row r="40" spans="1:10" ht="15" x14ac:dyDescent="0.2">
      <c r="A40" s="44"/>
      <c r="B40" s="17"/>
      <c r="C40" s="17"/>
      <c r="D40" s="7"/>
      <c r="E40" s="7"/>
      <c r="F40" s="7"/>
      <c r="G40" s="7"/>
      <c r="H40" s="7"/>
      <c r="I40" s="7"/>
      <c r="J40" s="7"/>
    </row>
    <row r="41" spans="1:10" ht="16.5" x14ac:dyDescent="0.25">
      <c r="A41" s="119" t="s">
        <v>578</v>
      </c>
      <c r="B41" s="110"/>
      <c r="C41" s="110"/>
      <c r="D41" s="120"/>
      <c r="E41" s="32"/>
      <c r="F41" s="32"/>
      <c r="G41" s="32"/>
      <c r="H41" s="32"/>
      <c r="I41" s="32"/>
      <c r="J41" s="32"/>
    </row>
    <row r="42" spans="1:10" ht="15.75" x14ac:dyDescent="0.2">
      <c r="A42" s="29"/>
      <c r="B42" s="20"/>
      <c r="D42" s="24"/>
    </row>
    <row r="43" spans="1:10" ht="15.75" hidden="1" x14ac:dyDescent="0.2">
      <c r="A43" s="29" t="s">
        <v>284</v>
      </c>
      <c r="B43" s="20"/>
    </row>
    <row r="44" spans="1:10" ht="15.75" hidden="1" x14ac:dyDescent="0.2">
      <c r="A44" s="29"/>
      <c r="B44" s="20"/>
    </row>
    <row r="45" spans="1:10" ht="15.75" hidden="1" x14ac:dyDescent="0.2">
      <c r="A45" s="29" t="s">
        <v>310</v>
      </c>
      <c r="B45" s="20"/>
    </row>
    <row r="46" spans="1:10" ht="15.75" hidden="1" x14ac:dyDescent="0.2">
      <c r="A46" s="29"/>
      <c r="B46" s="20"/>
    </row>
    <row r="47" spans="1:10" ht="15.75" hidden="1" x14ac:dyDescent="0.2">
      <c r="A47" s="31" t="s">
        <v>309</v>
      </c>
      <c r="B47" s="20"/>
    </row>
    <row r="48" spans="1:10" ht="15.75" hidden="1" x14ac:dyDescent="0.2">
      <c r="A48" s="29"/>
      <c r="B48" s="20"/>
    </row>
    <row r="49" spans="1:2" ht="15.75" hidden="1" x14ac:dyDescent="0.2">
      <c r="A49" s="29" t="s">
        <v>519</v>
      </c>
      <c r="B49" s="20"/>
    </row>
    <row r="50" spans="1:2" ht="15.75" hidden="1" x14ac:dyDescent="0.2">
      <c r="A50" s="29"/>
      <c r="B50" s="20"/>
    </row>
    <row r="51" spans="1:2" ht="15.75" hidden="1" x14ac:dyDescent="0.2">
      <c r="A51" s="29" t="s">
        <v>518</v>
      </c>
      <c r="B51" s="20"/>
    </row>
    <row r="52" spans="1:2" ht="15.75" hidden="1" x14ac:dyDescent="0.2">
      <c r="A52" s="29"/>
      <c r="B52" s="20"/>
    </row>
    <row r="53" spans="1:2" ht="15.75" hidden="1" x14ac:dyDescent="0.2">
      <c r="A53" s="31" t="s">
        <v>10</v>
      </c>
      <c r="B53" s="20"/>
    </row>
    <row r="54" spans="1:2" ht="15.75" hidden="1" x14ac:dyDescent="0.2">
      <c r="A54" s="29"/>
      <c r="B54" s="20"/>
    </row>
    <row r="55" spans="1:2" ht="31.5" hidden="1" x14ac:dyDescent="0.2">
      <c r="A55" s="29" t="s">
        <v>6</v>
      </c>
      <c r="B55" s="20"/>
    </row>
    <row r="56" spans="1:2" ht="15.75" hidden="1" x14ac:dyDescent="0.2">
      <c r="A56" s="29"/>
      <c r="B56" s="20"/>
    </row>
    <row r="57" spans="1:2" ht="15.75" hidden="1" x14ac:dyDescent="0.2">
      <c r="A57" s="29" t="s">
        <v>482</v>
      </c>
      <c r="B57" s="20"/>
    </row>
    <row r="58" spans="1:2" ht="15.75" hidden="1" x14ac:dyDescent="0.2">
      <c r="A58" s="29"/>
      <c r="B58" s="20"/>
    </row>
    <row r="59" spans="1:2" ht="15.75" hidden="1" x14ac:dyDescent="0.2">
      <c r="A59" s="29" t="s">
        <v>100</v>
      </c>
      <c r="B59" s="20"/>
    </row>
    <row r="60" spans="1:2" ht="15.75" hidden="1" x14ac:dyDescent="0.2">
      <c r="A60" s="29"/>
      <c r="B60" s="20"/>
    </row>
    <row r="61" spans="1:2" ht="15.75" hidden="1" x14ac:dyDescent="0.2">
      <c r="A61" s="31" t="s">
        <v>96</v>
      </c>
      <c r="B61" s="20"/>
    </row>
    <row r="62" spans="1:2" ht="15.75" hidden="1" x14ac:dyDescent="0.2">
      <c r="A62" s="31"/>
      <c r="B62" s="20"/>
    </row>
    <row r="63" spans="1:2" ht="15.75" hidden="1" x14ac:dyDescent="0.25">
      <c r="A63" s="30" t="s">
        <v>88</v>
      </c>
      <c r="B63" s="20"/>
    </row>
    <row r="64" spans="1:2" ht="15.75" hidden="1" x14ac:dyDescent="0.25">
      <c r="A64" s="30"/>
      <c r="B64" s="20"/>
    </row>
    <row r="65" spans="1:2" ht="15.75" hidden="1" x14ac:dyDescent="0.2">
      <c r="A65" s="31" t="s">
        <v>308</v>
      </c>
      <c r="B65" s="20"/>
    </row>
    <row r="66" spans="1:2" ht="15.75" hidden="1" x14ac:dyDescent="0.25">
      <c r="A66" s="30"/>
      <c r="B66" s="20"/>
    </row>
    <row r="67" spans="1:2" ht="15.75" hidden="1" x14ac:dyDescent="0.25">
      <c r="A67" s="30" t="s">
        <v>584</v>
      </c>
      <c r="B67" s="20"/>
    </row>
    <row r="68" spans="1:2" ht="15.75" hidden="1" x14ac:dyDescent="0.25">
      <c r="A68" s="30"/>
      <c r="B68" s="20"/>
    </row>
    <row r="69" spans="1:2" ht="15.75" hidden="1" x14ac:dyDescent="0.2">
      <c r="A69" s="31" t="s">
        <v>572</v>
      </c>
      <c r="B69" s="20"/>
    </row>
    <row r="70" spans="1:2" ht="15.75" hidden="1" x14ac:dyDescent="0.25">
      <c r="A70" s="30"/>
      <c r="B70" s="20"/>
    </row>
    <row r="71" spans="1:2" ht="15.75" hidden="1" x14ac:dyDescent="0.2">
      <c r="A71" s="31" t="s">
        <v>307</v>
      </c>
      <c r="B71" s="20"/>
    </row>
    <row r="72" spans="1:2" ht="15.75" hidden="1" x14ac:dyDescent="0.2">
      <c r="A72" s="31"/>
      <c r="B72" s="20"/>
    </row>
    <row r="73" spans="1:2" ht="15.75" hidden="1" x14ac:dyDescent="0.2">
      <c r="A73" s="31" t="s">
        <v>273</v>
      </c>
      <c r="B73" s="20"/>
    </row>
    <row r="74" spans="1:2" ht="15.75" hidden="1" x14ac:dyDescent="0.2">
      <c r="A74" s="31"/>
      <c r="B74" s="20"/>
    </row>
    <row r="75" spans="1:2" ht="15.75" hidden="1" x14ac:dyDescent="0.2">
      <c r="A75" s="31" t="s">
        <v>108</v>
      </c>
      <c r="B75" s="20"/>
    </row>
    <row r="76" spans="1:2" ht="15.75" hidden="1" x14ac:dyDescent="0.2">
      <c r="A76" s="31"/>
      <c r="B76" s="20"/>
    </row>
    <row r="77" spans="1:2" ht="15.75" hidden="1" x14ac:dyDescent="0.2">
      <c r="A77" s="31" t="s">
        <v>105</v>
      </c>
      <c r="B77" s="20"/>
    </row>
    <row r="78" spans="1:2" ht="15.75" hidden="1" x14ac:dyDescent="0.2">
      <c r="A78" s="31"/>
      <c r="B78" s="20"/>
    </row>
    <row r="79" spans="1:2" ht="15.75" hidden="1" x14ac:dyDescent="0.2">
      <c r="A79" s="31" t="s">
        <v>190</v>
      </c>
      <c r="B79" s="20"/>
    </row>
    <row r="80" spans="1:2" ht="15.75" hidden="1" x14ac:dyDescent="0.2">
      <c r="A80" s="31"/>
      <c r="B80" s="20"/>
    </row>
    <row r="81" spans="1:2" ht="15.75" hidden="1" x14ac:dyDescent="0.2">
      <c r="A81" s="31" t="s">
        <v>582</v>
      </c>
      <c r="B81" s="20"/>
    </row>
    <row r="82" spans="1:2" ht="15.75" hidden="1" x14ac:dyDescent="0.2">
      <c r="A82" s="31"/>
      <c r="B82" s="20"/>
    </row>
    <row r="83" spans="1:2" ht="15.75" hidden="1" x14ac:dyDescent="0.2">
      <c r="A83" s="31" t="s">
        <v>579</v>
      </c>
      <c r="B83" s="20"/>
    </row>
    <row r="84" spans="1:2" ht="15.75" hidden="1" x14ac:dyDescent="0.2">
      <c r="A84" s="31"/>
      <c r="B84" s="20"/>
    </row>
    <row r="85" spans="1:2" ht="15.75" hidden="1" x14ac:dyDescent="0.2">
      <c r="A85" s="31" t="s">
        <v>158</v>
      </c>
      <c r="B85" s="20"/>
    </row>
    <row r="86" spans="1:2" ht="15.75" hidden="1" x14ac:dyDescent="0.2">
      <c r="A86" s="31"/>
      <c r="B86" s="20"/>
    </row>
    <row r="87" spans="1:2" ht="15.75" hidden="1" x14ac:dyDescent="0.2">
      <c r="A87" s="31" t="s">
        <v>156</v>
      </c>
      <c r="B87" s="20"/>
    </row>
    <row r="88" spans="1:2" ht="15.75" hidden="1" x14ac:dyDescent="0.2">
      <c r="A88" s="31"/>
      <c r="B88" s="20"/>
    </row>
    <row r="89" spans="1:2" ht="15.75" hidden="1" x14ac:dyDescent="0.2">
      <c r="A89" s="31" t="s">
        <v>201</v>
      </c>
      <c r="B89" s="20"/>
    </row>
    <row r="90" spans="1:2" ht="15.75" hidden="1" x14ac:dyDescent="0.2">
      <c r="A90" s="31"/>
      <c r="B90" s="20"/>
    </row>
    <row r="91" spans="1:2" ht="15.75" hidden="1" x14ac:dyDescent="0.2">
      <c r="A91" s="31" t="s">
        <v>188</v>
      </c>
      <c r="B91" s="20"/>
    </row>
    <row r="92" spans="1:2" ht="15.75" hidden="1" x14ac:dyDescent="0.2">
      <c r="A92" s="31"/>
      <c r="B92" s="20"/>
    </row>
    <row r="93" spans="1:2" ht="15.75" hidden="1" x14ac:dyDescent="0.25">
      <c r="A93" s="30" t="s">
        <v>183</v>
      </c>
      <c r="B93" s="20"/>
    </row>
    <row r="94" spans="1:2" ht="15.75" hidden="1" x14ac:dyDescent="0.25">
      <c r="A94" s="30"/>
      <c r="B94" s="20"/>
    </row>
    <row r="95" spans="1:2" ht="15.75" hidden="1" x14ac:dyDescent="0.2">
      <c r="A95" s="29" t="s">
        <v>410</v>
      </c>
      <c r="B95" s="20"/>
    </row>
    <row r="96" spans="1:2" ht="15.75" hidden="1" x14ac:dyDescent="0.2">
      <c r="A96" s="29"/>
      <c r="B96" s="20"/>
    </row>
    <row r="97" spans="1:2" ht="31.5" hidden="1" x14ac:dyDescent="0.2">
      <c r="A97" s="29" t="s">
        <v>400</v>
      </c>
      <c r="B97" s="20"/>
    </row>
    <row r="98" spans="1:2" ht="15.75" hidden="1" x14ac:dyDescent="0.2">
      <c r="A98" s="29"/>
      <c r="B98" s="20"/>
    </row>
    <row r="99" spans="1:2" ht="15.75" hidden="1" x14ac:dyDescent="0.2">
      <c r="A99" s="29" t="s">
        <v>512</v>
      </c>
      <c r="B99" s="20"/>
    </row>
    <row r="100" spans="1:2" ht="15.75" hidden="1" x14ac:dyDescent="0.2">
      <c r="A100" s="29"/>
      <c r="B100" s="20"/>
    </row>
    <row r="101" spans="1:2" ht="15.75" hidden="1" x14ac:dyDescent="0.2">
      <c r="A101" s="29" t="s">
        <v>507</v>
      </c>
      <c r="B101" s="20"/>
    </row>
    <row r="102" spans="1:2" ht="15.75" hidden="1" x14ac:dyDescent="0.2">
      <c r="A102" s="29"/>
      <c r="B102" s="20"/>
    </row>
    <row r="103" spans="1:2" ht="15.75" hidden="1" x14ac:dyDescent="0.2">
      <c r="A103" s="29" t="s">
        <v>504</v>
      </c>
      <c r="B103" s="20"/>
    </row>
    <row r="104" spans="1:2" ht="15.75" hidden="1" x14ac:dyDescent="0.2">
      <c r="A104" s="29"/>
      <c r="B104" s="20"/>
    </row>
    <row r="105" spans="1:2" ht="15.75" hidden="1" x14ac:dyDescent="0.2">
      <c r="A105" s="29" t="s">
        <v>236</v>
      </c>
      <c r="B105" s="20"/>
    </row>
    <row r="106" spans="1:2" ht="15.75" hidden="1" x14ac:dyDescent="0.2">
      <c r="A106" s="29"/>
      <c r="B106" s="20"/>
    </row>
    <row r="107" spans="1:2" ht="15.75" hidden="1" x14ac:dyDescent="0.2">
      <c r="A107" s="29" t="s">
        <v>189</v>
      </c>
      <c r="B107" s="20"/>
    </row>
    <row r="108" spans="1:2" ht="15.75" hidden="1" x14ac:dyDescent="0.2">
      <c r="A108" s="29"/>
      <c r="B108" s="20"/>
    </row>
    <row r="109" spans="1:2" ht="15.75" hidden="1" x14ac:dyDescent="0.2">
      <c r="A109" s="29" t="s">
        <v>232</v>
      </c>
      <c r="B109" s="20"/>
    </row>
    <row r="110" spans="1:2" ht="15.75" hidden="1" x14ac:dyDescent="0.2">
      <c r="A110" s="29"/>
      <c r="B110" s="20"/>
    </row>
    <row r="111" spans="1:2" ht="15.75" hidden="1" x14ac:dyDescent="0.2">
      <c r="A111" s="29" t="s">
        <v>200</v>
      </c>
      <c r="B111" s="20"/>
    </row>
    <row r="112" spans="1:2" ht="15.75" hidden="1" x14ac:dyDescent="0.2">
      <c r="A112" s="29"/>
      <c r="B112" s="20"/>
    </row>
    <row r="113" spans="1:2" ht="15.75" hidden="1" x14ac:dyDescent="0.2">
      <c r="A113" s="29" t="s">
        <v>68</v>
      </c>
      <c r="B113" s="20"/>
    </row>
    <row r="114" spans="1:2" ht="15.75" hidden="1" x14ac:dyDescent="0.2">
      <c r="A114" s="29"/>
      <c r="B114" s="20"/>
    </row>
    <row r="115" spans="1:2" ht="15.75" hidden="1" x14ac:dyDescent="0.2">
      <c r="A115" s="29" t="s">
        <v>62</v>
      </c>
      <c r="B115" s="20"/>
    </row>
    <row r="116" spans="1:2" ht="15.75" hidden="1" x14ac:dyDescent="0.2">
      <c r="A116" s="29"/>
      <c r="B116" s="20"/>
    </row>
    <row r="117" spans="1:2" ht="15.75" hidden="1" x14ac:dyDescent="0.2">
      <c r="A117" s="29" t="s">
        <v>187</v>
      </c>
      <c r="B117" s="20"/>
    </row>
    <row r="118" spans="1:2" ht="15.75" hidden="1" x14ac:dyDescent="0.2">
      <c r="A118" s="29"/>
      <c r="B118" s="20"/>
    </row>
    <row r="119" spans="1:2" ht="15.75" hidden="1" x14ac:dyDescent="0.2">
      <c r="A119" s="29" t="s">
        <v>58</v>
      </c>
      <c r="B119" s="20"/>
    </row>
    <row r="120" spans="1:2" ht="15.75" hidden="1" x14ac:dyDescent="0.2">
      <c r="A120" s="29"/>
      <c r="B120" s="20"/>
    </row>
    <row r="121" spans="1:2" ht="31.5" hidden="1" x14ac:dyDescent="0.2">
      <c r="A121" s="29" t="s">
        <v>199</v>
      </c>
      <c r="B121" s="20"/>
    </row>
    <row r="122" spans="1:2" ht="15" hidden="1" x14ac:dyDescent="0.2">
      <c r="B122" s="20"/>
    </row>
    <row r="123" spans="1:2" ht="31.5" hidden="1" x14ac:dyDescent="0.2">
      <c r="A123" s="29" t="s">
        <v>585</v>
      </c>
      <c r="B123" s="20"/>
    </row>
    <row r="124" spans="1:2" ht="15.75" hidden="1" x14ac:dyDescent="0.2">
      <c r="A124" s="29"/>
      <c r="B124" s="20"/>
    </row>
    <row r="125" spans="1:2" ht="31.5" hidden="1" x14ac:dyDescent="0.2">
      <c r="A125" s="29" t="s">
        <v>198</v>
      </c>
      <c r="B125" s="20"/>
    </row>
    <row r="126" spans="1:2" ht="15.75" hidden="1" x14ac:dyDescent="0.2">
      <c r="A126" s="29"/>
      <c r="B126" s="20"/>
    </row>
    <row r="127" spans="1:2" ht="31.5" hidden="1" x14ac:dyDescent="0.2">
      <c r="A127" s="29" t="s">
        <v>540</v>
      </c>
      <c r="B127" s="20"/>
    </row>
    <row r="128" spans="1:2" ht="15.75" hidden="1" x14ac:dyDescent="0.2">
      <c r="A128" s="29"/>
      <c r="B128" s="20"/>
    </row>
    <row r="129" spans="1:2" ht="15.75" hidden="1" x14ac:dyDescent="0.2">
      <c r="A129" s="29" t="s">
        <v>149</v>
      </c>
      <c r="B129" s="20"/>
    </row>
    <row r="130" spans="1:2" ht="15.75" hidden="1" x14ac:dyDescent="0.2">
      <c r="A130" s="29"/>
      <c r="B130" s="20"/>
    </row>
    <row r="131" spans="1:2" ht="15.75" hidden="1" x14ac:dyDescent="0.2">
      <c r="A131" s="29" t="s">
        <v>541</v>
      </c>
      <c r="B131" s="20"/>
    </row>
    <row r="132" spans="1:2" ht="15.75" hidden="1" x14ac:dyDescent="0.2">
      <c r="A132" s="29"/>
      <c r="B132" s="20"/>
    </row>
    <row r="133" spans="1:2" ht="31.5" hidden="1" x14ac:dyDescent="0.2">
      <c r="A133" s="29" t="s">
        <v>380</v>
      </c>
      <c r="B133" s="20"/>
    </row>
    <row r="134" spans="1:2" ht="15.75" hidden="1" x14ac:dyDescent="0.2">
      <c r="A134" s="29"/>
      <c r="B134" s="20"/>
    </row>
    <row r="135" spans="1:2" ht="31.5" hidden="1" x14ac:dyDescent="0.2">
      <c r="A135" s="29" t="s">
        <v>580</v>
      </c>
      <c r="B135" s="20"/>
    </row>
    <row r="136" spans="1:2" ht="15.75" hidden="1" x14ac:dyDescent="0.2">
      <c r="A136" s="29"/>
      <c r="B136" s="20"/>
    </row>
    <row r="137" spans="1:2" ht="15.75" hidden="1" x14ac:dyDescent="0.2">
      <c r="A137" s="29" t="s">
        <v>573</v>
      </c>
      <c r="B137" s="20"/>
    </row>
    <row r="138" spans="1:2" ht="15.75" hidden="1" x14ac:dyDescent="0.2">
      <c r="A138" s="29"/>
      <c r="B138" s="20"/>
    </row>
    <row r="139" spans="1:2" ht="31.5" hidden="1" x14ac:dyDescent="0.2">
      <c r="A139" s="29" t="s">
        <v>527</v>
      </c>
      <c r="B139" s="20"/>
    </row>
    <row r="140" spans="1:2" ht="15.75" hidden="1" x14ac:dyDescent="0.2">
      <c r="A140" s="29"/>
      <c r="B140" s="20"/>
    </row>
    <row r="141" spans="1:2" ht="31.5" hidden="1" x14ac:dyDescent="0.2">
      <c r="A141" s="29" t="s">
        <v>229</v>
      </c>
      <c r="B141" s="20"/>
    </row>
    <row r="142" spans="1:2" ht="15.75" hidden="1" x14ac:dyDescent="0.2">
      <c r="A142" s="29"/>
      <c r="B142" s="20"/>
    </row>
    <row r="143" spans="1:2" ht="15.75" hidden="1" x14ac:dyDescent="0.2">
      <c r="A143" s="29" t="s">
        <v>581</v>
      </c>
      <c r="B143" s="20"/>
    </row>
    <row r="144" spans="1:2" ht="15.75" hidden="1" x14ac:dyDescent="0.2">
      <c r="A144" s="29"/>
      <c r="B144" s="20"/>
    </row>
    <row r="145" spans="1:12" ht="47.25" hidden="1" x14ac:dyDescent="0.2">
      <c r="A145" s="29" t="s">
        <v>222</v>
      </c>
      <c r="B145" s="20"/>
    </row>
    <row r="146" spans="1:12" ht="15.75" hidden="1" x14ac:dyDescent="0.2">
      <c r="A146" s="29"/>
      <c r="B146" s="20"/>
    </row>
    <row r="147" spans="1:12" ht="31.5" hidden="1" x14ac:dyDescent="0.2">
      <c r="A147" s="29" t="s">
        <v>212</v>
      </c>
      <c r="B147" s="20"/>
    </row>
    <row r="148" spans="1:12" ht="15.75" hidden="1" x14ac:dyDescent="0.2">
      <c r="A148" s="29"/>
      <c r="B148" s="17"/>
      <c r="C148" s="17"/>
      <c r="D148" s="7"/>
      <c r="E148" s="7"/>
      <c r="F148" s="7"/>
      <c r="G148" s="7"/>
      <c r="H148" s="7"/>
      <c r="I148" s="7"/>
      <c r="J148" s="7"/>
      <c r="K148" s="7"/>
      <c r="L148" s="7"/>
    </row>
    <row r="149" spans="1:12" ht="15.75" hidden="1" x14ac:dyDescent="0.2">
      <c r="A149" s="29" t="s">
        <v>456</v>
      </c>
      <c r="B149" s="17"/>
      <c r="C149" s="17"/>
      <c r="D149" s="7"/>
      <c r="E149" s="7"/>
      <c r="F149" s="7"/>
      <c r="G149" s="7"/>
      <c r="H149" s="7"/>
      <c r="I149" s="7"/>
      <c r="J149" s="7"/>
      <c r="K149" s="7"/>
      <c r="L149" s="7"/>
    </row>
    <row r="150" spans="1:12" ht="15.75" hidden="1" x14ac:dyDescent="0.2">
      <c r="A150" s="29"/>
      <c r="B150" s="17"/>
      <c r="C150" s="17"/>
      <c r="D150" s="7"/>
      <c r="E150" s="7"/>
      <c r="F150" s="7"/>
      <c r="G150" s="7"/>
      <c r="H150" s="7"/>
      <c r="I150" s="7"/>
      <c r="J150" s="7"/>
      <c r="K150" s="7"/>
      <c r="L150" s="7"/>
    </row>
    <row r="151" spans="1:12" ht="15.75" hidden="1" x14ac:dyDescent="0.25">
      <c r="A151" s="27" t="s">
        <v>370</v>
      </c>
      <c r="B151" s="110"/>
      <c r="C151" s="110"/>
      <c r="D151" s="32"/>
      <c r="E151" s="32"/>
      <c r="F151" s="32"/>
      <c r="G151" s="32"/>
      <c r="H151" s="32"/>
      <c r="I151" s="32"/>
      <c r="J151" s="32"/>
      <c r="K151" s="32"/>
      <c r="L151" s="32"/>
    </row>
    <row r="152" spans="1:12" ht="15.75" x14ac:dyDescent="0.25">
      <c r="A152" s="6"/>
      <c r="B152" s="20"/>
    </row>
    <row r="153" spans="1:12" ht="15" x14ac:dyDescent="0.2">
      <c r="A153" s="45"/>
    </row>
    <row r="154" spans="1:12" ht="15" x14ac:dyDescent="0.2">
      <c r="A154" s="45"/>
    </row>
    <row r="155" spans="1:12" ht="15" x14ac:dyDescent="0.2">
      <c r="A155" s="45"/>
    </row>
    <row r="156" spans="1:12" ht="15" x14ac:dyDescent="0.2">
      <c r="A156" s="45"/>
    </row>
    <row r="157" spans="1:12" ht="15" x14ac:dyDescent="0.2">
      <c r="A157" s="45"/>
    </row>
    <row r="158" spans="1:12" ht="15" x14ac:dyDescent="0.2">
      <c r="A158" s="45"/>
    </row>
    <row r="159" spans="1:12" ht="15" x14ac:dyDescent="0.2">
      <c r="A159" s="45"/>
    </row>
    <row r="160" spans="1:12" ht="15" x14ac:dyDescent="0.2">
      <c r="A160" s="45"/>
    </row>
    <row r="161" spans="1:1" ht="15" x14ac:dyDescent="0.2">
      <c r="A161" s="45"/>
    </row>
    <row r="162" spans="1:1" ht="15" x14ac:dyDescent="0.2">
      <c r="A162" s="45"/>
    </row>
    <row r="163" spans="1:1" ht="15" x14ac:dyDescent="0.2">
      <c r="A163" s="45"/>
    </row>
    <row r="164" spans="1:1" ht="15" x14ac:dyDescent="0.2">
      <c r="A164" s="45"/>
    </row>
    <row r="165" spans="1:1" ht="15" x14ac:dyDescent="0.2">
      <c r="A165" s="45"/>
    </row>
    <row r="166" spans="1:1" ht="15" x14ac:dyDescent="0.2">
      <c r="A166" s="45"/>
    </row>
    <row r="167" spans="1:1" ht="15" x14ac:dyDescent="0.2">
      <c r="A167" s="45"/>
    </row>
    <row r="168" spans="1:1" ht="15" x14ac:dyDescent="0.2">
      <c r="A168" s="45"/>
    </row>
    <row r="169" spans="1:1" ht="15" x14ac:dyDescent="0.2">
      <c r="A169" s="45"/>
    </row>
    <row r="170" spans="1:1" ht="15" x14ac:dyDescent="0.2">
      <c r="A170" s="45"/>
    </row>
    <row r="171" spans="1:1" ht="15" x14ac:dyDescent="0.2">
      <c r="A171" s="45"/>
    </row>
    <row r="172" spans="1:1" ht="15" x14ac:dyDescent="0.2">
      <c r="A172" s="45"/>
    </row>
    <row r="173" spans="1:1" ht="15" x14ac:dyDescent="0.2">
      <c r="A173" s="45"/>
    </row>
    <row r="174" spans="1:1" ht="15" x14ac:dyDescent="0.2">
      <c r="A174" s="45"/>
    </row>
    <row r="175" spans="1:1" ht="15" x14ac:dyDescent="0.2">
      <c r="A175" s="45"/>
    </row>
    <row r="176" spans="1:1" ht="15" x14ac:dyDescent="0.2">
      <c r="A176" s="45"/>
    </row>
    <row r="177" spans="1:1" ht="15" x14ac:dyDescent="0.2">
      <c r="A177" s="45"/>
    </row>
    <row r="178" spans="1:1" ht="15" x14ac:dyDescent="0.2">
      <c r="A178" s="45"/>
    </row>
    <row r="179" spans="1:1" ht="15" x14ac:dyDescent="0.2">
      <c r="A179" s="45"/>
    </row>
    <row r="180" spans="1:1" ht="15" x14ac:dyDescent="0.2">
      <c r="A180" s="45"/>
    </row>
    <row r="181" spans="1:1" ht="15" x14ac:dyDescent="0.2">
      <c r="A181" s="45"/>
    </row>
    <row r="182" spans="1:1" ht="15" x14ac:dyDescent="0.2">
      <c r="A182" s="45"/>
    </row>
    <row r="183" spans="1:1" ht="15" x14ac:dyDescent="0.2">
      <c r="A183" s="45"/>
    </row>
    <row r="184" spans="1:1" ht="15" x14ac:dyDescent="0.2">
      <c r="A184" s="45"/>
    </row>
    <row r="185" spans="1:1" ht="15" x14ac:dyDescent="0.2">
      <c r="A185" s="45"/>
    </row>
    <row r="186" spans="1:1" ht="15" x14ac:dyDescent="0.2">
      <c r="A186" s="45"/>
    </row>
    <row r="187" spans="1:1" ht="15" x14ac:dyDescent="0.2">
      <c r="A187" s="45"/>
    </row>
    <row r="188" spans="1:1" ht="15" x14ac:dyDescent="0.2">
      <c r="A188" s="45"/>
    </row>
    <row r="189" spans="1:1" ht="15" x14ac:dyDescent="0.2">
      <c r="A189" s="45"/>
    </row>
    <row r="190" spans="1:1" ht="15" x14ac:dyDescent="0.2">
      <c r="A190" s="45"/>
    </row>
    <row r="191" spans="1:1" ht="15" x14ac:dyDescent="0.2">
      <c r="A191" s="45"/>
    </row>
    <row r="192" spans="1:1" ht="15" x14ac:dyDescent="0.2">
      <c r="A192" s="45"/>
    </row>
    <row r="193" spans="1:1" ht="15" x14ac:dyDescent="0.2">
      <c r="A193" s="45"/>
    </row>
    <row r="194" spans="1:1" ht="15" x14ac:dyDescent="0.2">
      <c r="A194" s="45"/>
    </row>
    <row r="195" spans="1:1" ht="15" x14ac:dyDescent="0.2">
      <c r="A195" s="45"/>
    </row>
    <row r="196" spans="1:1" ht="15" x14ac:dyDescent="0.2">
      <c r="A196" s="45"/>
    </row>
    <row r="197" spans="1:1" ht="15" x14ac:dyDescent="0.2">
      <c r="A197" s="45"/>
    </row>
    <row r="198" spans="1:1" ht="15" x14ac:dyDescent="0.2">
      <c r="A198" s="45"/>
    </row>
    <row r="199" spans="1:1" ht="15" x14ac:dyDescent="0.2">
      <c r="A199" s="45"/>
    </row>
    <row r="200" spans="1:1" ht="15" x14ac:dyDescent="0.2">
      <c r="A200" s="45"/>
    </row>
    <row r="201" spans="1:1" ht="15" x14ac:dyDescent="0.2">
      <c r="A201" s="45"/>
    </row>
    <row r="202" spans="1:1" ht="15" x14ac:dyDescent="0.2">
      <c r="A202" s="45"/>
    </row>
    <row r="203" spans="1:1" ht="15" x14ac:dyDescent="0.2">
      <c r="A203" s="45"/>
    </row>
    <row r="204" spans="1:1" ht="15" x14ac:dyDescent="0.2">
      <c r="A204" s="45"/>
    </row>
    <row r="205" spans="1:1" ht="15" x14ac:dyDescent="0.2">
      <c r="A205" s="45"/>
    </row>
    <row r="206" spans="1:1" ht="15" x14ac:dyDescent="0.2">
      <c r="A206" s="45"/>
    </row>
    <row r="207" spans="1:1" ht="15" x14ac:dyDescent="0.2">
      <c r="A207" s="45"/>
    </row>
    <row r="208" spans="1:1" ht="15" x14ac:dyDescent="0.2">
      <c r="A208" s="45"/>
    </row>
    <row r="209" spans="1:1" ht="15" x14ac:dyDescent="0.2">
      <c r="A209" s="45"/>
    </row>
    <row r="210" spans="1:1" ht="15" x14ac:dyDescent="0.2">
      <c r="A210" s="45"/>
    </row>
    <row r="211" spans="1:1" ht="15" x14ac:dyDescent="0.2">
      <c r="A211" s="45"/>
    </row>
    <row r="212" spans="1:1" ht="15" x14ac:dyDescent="0.2">
      <c r="A212" s="45"/>
    </row>
    <row r="213" spans="1:1" ht="15" x14ac:dyDescent="0.2">
      <c r="A213" s="45"/>
    </row>
    <row r="214" spans="1:1" ht="15" x14ac:dyDescent="0.2">
      <c r="A214" s="45"/>
    </row>
    <row r="215" spans="1:1" ht="15" x14ac:dyDescent="0.2">
      <c r="A215" s="45"/>
    </row>
    <row r="216" spans="1:1" ht="15" x14ac:dyDescent="0.2">
      <c r="A216" s="45"/>
    </row>
    <row r="217" spans="1:1" ht="15" x14ac:dyDescent="0.2">
      <c r="A217" s="45"/>
    </row>
    <row r="218" spans="1:1" ht="15" x14ac:dyDescent="0.2">
      <c r="A218" s="45"/>
    </row>
    <row r="219" spans="1:1" ht="15" x14ac:dyDescent="0.2">
      <c r="A219" s="45"/>
    </row>
    <row r="220" spans="1:1" ht="15" x14ac:dyDescent="0.2">
      <c r="A220" s="45"/>
    </row>
    <row r="221" spans="1:1" ht="15" x14ac:dyDescent="0.2">
      <c r="A221" s="45"/>
    </row>
    <row r="222" spans="1:1" ht="15" x14ac:dyDescent="0.2">
      <c r="A222" s="45"/>
    </row>
    <row r="223" spans="1:1" ht="15" x14ac:dyDescent="0.2">
      <c r="A223" s="45"/>
    </row>
    <row r="224" spans="1:1" ht="15" x14ac:dyDescent="0.2">
      <c r="A224" s="45"/>
    </row>
    <row r="225" spans="1:1" ht="15" x14ac:dyDescent="0.2">
      <c r="A225" s="45"/>
    </row>
    <row r="226" spans="1:1" ht="15" x14ac:dyDescent="0.2">
      <c r="A226" s="45"/>
    </row>
    <row r="227" spans="1:1" ht="15" x14ac:dyDescent="0.2">
      <c r="A227" s="45"/>
    </row>
    <row r="228" spans="1:1" ht="15" x14ac:dyDescent="0.2">
      <c r="A228" s="45"/>
    </row>
    <row r="229" spans="1:1" ht="15" x14ac:dyDescent="0.2">
      <c r="A229" s="45"/>
    </row>
    <row r="230" spans="1:1" ht="15" x14ac:dyDescent="0.2">
      <c r="A230" s="45"/>
    </row>
    <row r="231" spans="1:1" ht="15" x14ac:dyDescent="0.2">
      <c r="A231" s="45"/>
    </row>
    <row r="232" spans="1:1" ht="15" x14ac:dyDescent="0.2">
      <c r="A232" s="45"/>
    </row>
    <row r="233" spans="1:1" ht="15" x14ac:dyDescent="0.2">
      <c r="A233" s="45"/>
    </row>
    <row r="234" spans="1:1" ht="15" x14ac:dyDescent="0.2">
      <c r="A234" s="45"/>
    </row>
    <row r="235" spans="1:1" ht="15" x14ac:dyDescent="0.2">
      <c r="A235" s="45"/>
    </row>
    <row r="236" spans="1:1" ht="15" x14ac:dyDescent="0.2">
      <c r="A236" s="45"/>
    </row>
    <row r="237" spans="1:1" ht="15" x14ac:dyDescent="0.2">
      <c r="A237" s="45"/>
    </row>
    <row r="238" spans="1:1" ht="15" x14ac:dyDescent="0.2">
      <c r="A238" s="45"/>
    </row>
    <row r="239" spans="1:1" ht="15" x14ac:dyDescent="0.2">
      <c r="A239" s="45"/>
    </row>
    <row r="240" spans="1:1" ht="15" x14ac:dyDescent="0.2">
      <c r="A240" s="45"/>
    </row>
    <row r="241" spans="1:1" ht="15" x14ac:dyDescent="0.2">
      <c r="A241" s="45"/>
    </row>
    <row r="242" spans="1:1" ht="15" x14ac:dyDescent="0.2">
      <c r="A242" s="45"/>
    </row>
    <row r="243" spans="1:1" ht="15" x14ac:dyDescent="0.2">
      <c r="A243" s="45"/>
    </row>
    <row r="244" spans="1:1" ht="15" x14ac:dyDescent="0.2">
      <c r="A244" s="45"/>
    </row>
    <row r="245" spans="1:1" ht="15" x14ac:dyDescent="0.2">
      <c r="A245" s="45"/>
    </row>
    <row r="246" spans="1:1" ht="15" x14ac:dyDescent="0.2">
      <c r="A246" s="45"/>
    </row>
    <row r="247" spans="1:1" ht="15" x14ac:dyDescent="0.2">
      <c r="A247" s="45"/>
    </row>
    <row r="248" spans="1:1" ht="15" x14ac:dyDescent="0.2">
      <c r="A248" s="45"/>
    </row>
    <row r="249" spans="1:1" ht="15" x14ac:dyDescent="0.2">
      <c r="A249" s="45"/>
    </row>
    <row r="250" spans="1:1" ht="15" x14ac:dyDescent="0.2">
      <c r="A250" s="45"/>
    </row>
    <row r="251" spans="1:1" ht="15" x14ac:dyDescent="0.2">
      <c r="A251" s="45"/>
    </row>
    <row r="252" spans="1:1" ht="15" x14ac:dyDescent="0.2">
      <c r="A252" s="45"/>
    </row>
    <row r="253" spans="1:1" ht="15" x14ac:dyDescent="0.2">
      <c r="A253" s="45"/>
    </row>
    <row r="254" spans="1:1" ht="15" x14ac:dyDescent="0.2">
      <c r="A254" s="45"/>
    </row>
    <row r="255" spans="1:1" ht="15" x14ac:dyDescent="0.2">
      <c r="A255" s="45"/>
    </row>
    <row r="256" spans="1:1" ht="15" x14ac:dyDescent="0.2">
      <c r="A256" s="45"/>
    </row>
    <row r="257" spans="1:1" ht="15" x14ac:dyDescent="0.2">
      <c r="A257" s="45"/>
    </row>
    <row r="258" spans="1:1" ht="15" x14ac:dyDescent="0.2">
      <c r="A258" s="45"/>
    </row>
    <row r="259" spans="1:1" ht="15" x14ac:dyDescent="0.2">
      <c r="A259" s="45"/>
    </row>
    <row r="260" spans="1:1" ht="15" x14ac:dyDescent="0.2">
      <c r="A260" s="45"/>
    </row>
    <row r="261" spans="1:1" ht="15" x14ac:dyDescent="0.2">
      <c r="A261" s="45"/>
    </row>
    <row r="262" spans="1:1" ht="15" x14ac:dyDescent="0.2">
      <c r="A262" s="45"/>
    </row>
    <row r="263" spans="1:1" ht="15" x14ac:dyDescent="0.2">
      <c r="A263" s="45"/>
    </row>
    <row r="264" spans="1:1" ht="15" x14ac:dyDescent="0.2">
      <c r="A264" s="45"/>
    </row>
    <row r="265" spans="1:1" ht="15" x14ac:dyDescent="0.2">
      <c r="A265" s="45"/>
    </row>
    <row r="266" spans="1:1" ht="15" x14ac:dyDescent="0.2">
      <c r="A266" s="45"/>
    </row>
    <row r="267" spans="1:1" ht="15" x14ac:dyDescent="0.2">
      <c r="A267" s="45"/>
    </row>
    <row r="268" spans="1:1" ht="15" x14ac:dyDescent="0.2">
      <c r="A268" s="45"/>
    </row>
    <row r="269" spans="1:1" ht="15" x14ac:dyDescent="0.2">
      <c r="A269" s="45"/>
    </row>
    <row r="270" spans="1:1" ht="15" x14ac:dyDescent="0.2">
      <c r="A270" s="45"/>
    </row>
    <row r="271" spans="1:1" ht="15" x14ac:dyDescent="0.2">
      <c r="A271" s="45"/>
    </row>
    <row r="272" spans="1:1" ht="15" x14ac:dyDescent="0.2">
      <c r="A272" s="45"/>
    </row>
    <row r="273" spans="1:1" ht="15" x14ac:dyDescent="0.2">
      <c r="A273" s="45"/>
    </row>
    <row r="274" spans="1:1" ht="15" x14ac:dyDescent="0.2">
      <c r="A274" s="45"/>
    </row>
    <row r="275" spans="1:1" ht="15" x14ac:dyDescent="0.2">
      <c r="A275" s="45"/>
    </row>
    <row r="276" spans="1:1" ht="15" x14ac:dyDescent="0.2">
      <c r="A276" s="45"/>
    </row>
    <row r="277" spans="1:1" ht="15" x14ac:dyDescent="0.2">
      <c r="A277" s="45"/>
    </row>
    <row r="278" spans="1:1" ht="15" x14ac:dyDescent="0.2">
      <c r="A278" s="45"/>
    </row>
    <row r="279" spans="1:1" ht="15" x14ac:dyDescent="0.2">
      <c r="A279" s="45"/>
    </row>
    <row r="280" spans="1:1" ht="15" x14ac:dyDescent="0.2">
      <c r="A280" s="45"/>
    </row>
    <row r="281" spans="1:1" ht="15" x14ac:dyDescent="0.2">
      <c r="A281" s="45"/>
    </row>
    <row r="282" spans="1:1" ht="15" x14ac:dyDescent="0.2">
      <c r="A282" s="45"/>
    </row>
    <row r="283" spans="1:1" ht="15" x14ac:dyDescent="0.2">
      <c r="A283" s="45"/>
    </row>
    <row r="284" spans="1:1" ht="15" x14ac:dyDescent="0.2">
      <c r="A284" s="45"/>
    </row>
    <row r="285" spans="1:1" ht="15" x14ac:dyDescent="0.2">
      <c r="A285" s="45"/>
    </row>
    <row r="286" spans="1:1" ht="15" x14ac:dyDescent="0.2">
      <c r="A286" s="45"/>
    </row>
    <row r="287" spans="1:1" ht="15" x14ac:dyDescent="0.2">
      <c r="A287" s="45"/>
    </row>
    <row r="288" spans="1:1" ht="15" x14ac:dyDescent="0.2">
      <c r="A288" s="45"/>
    </row>
    <row r="289" spans="1:1" ht="15" x14ac:dyDescent="0.2">
      <c r="A289" s="45"/>
    </row>
    <row r="290" spans="1:1" ht="15" x14ac:dyDescent="0.2">
      <c r="A290" s="45"/>
    </row>
    <row r="291" spans="1:1" ht="15" x14ac:dyDescent="0.2">
      <c r="A291" s="45"/>
    </row>
    <row r="292" spans="1:1" ht="15" x14ac:dyDescent="0.2">
      <c r="A292" s="45"/>
    </row>
    <row r="293" spans="1:1" ht="15" x14ac:dyDescent="0.2">
      <c r="A293" s="45"/>
    </row>
    <row r="294" spans="1:1" ht="15" x14ac:dyDescent="0.2">
      <c r="A294" s="45"/>
    </row>
    <row r="295" spans="1:1" ht="15" x14ac:dyDescent="0.2">
      <c r="A295" s="45"/>
    </row>
    <row r="296" spans="1:1" ht="15" x14ac:dyDescent="0.2">
      <c r="A296" s="45"/>
    </row>
    <row r="297" spans="1:1" ht="15" x14ac:dyDescent="0.2">
      <c r="A297" s="45"/>
    </row>
    <row r="298" spans="1:1" ht="15" x14ac:dyDescent="0.2">
      <c r="A298" s="45"/>
    </row>
    <row r="299" spans="1:1" ht="15" x14ac:dyDescent="0.2">
      <c r="A299" s="45"/>
    </row>
    <row r="300" spans="1:1" ht="15" x14ac:dyDescent="0.2">
      <c r="A300" s="45"/>
    </row>
    <row r="301" spans="1:1" ht="15" x14ac:dyDescent="0.2">
      <c r="A301" s="45"/>
    </row>
    <row r="302" spans="1:1" ht="15" x14ac:dyDescent="0.2">
      <c r="A302" s="45"/>
    </row>
    <row r="303" spans="1:1" ht="15" x14ac:dyDescent="0.2">
      <c r="A303" s="45"/>
    </row>
    <row r="304" spans="1:1" ht="15" x14ac:dyDescent="0.2">
      <c r="A304" s="45"/>
    </row>
    <row r="305" spans="1:1" ht="15" x14ac:dyDescent="0.2">
      <c r="A305" s="45"/>
    </row>
    <row r="306" spans="1:1" ht="15" x14ac:dyDescent="0.2">
      <c r="A306" s="45"/>
    </row>
    <row r="307" spans="1:1" ht="15" x14ac:dyDescent="0.2">
      <c r="A307" s="45"/>
    </row>
    <row r="308" spans="1:1" ht="15" x14ac:dyDescent="0.2">
      <c r="A308" s="45"/>
    </row>
    <row r="309" spans="1:1" ht="15" x14ac:dyDescent="0.2">
      <c r="A309" s="45"/>
    </row>
    <row r="310" spans="1:1" ht="15" x14ac:dyDescent="0.2">
      <c r="A310" s="45"/>
    </row>
    <row r="311" spans="1:1" ht="15" x14ac:dyDescent="0.2">
      <c r="A311" s="45"/>
    </row>
    <row r="312" spans="1:1" ht="15" x14ac:dyDescent="0.2">
      <c r="A312" s="45"/>
    </row>
    <row r="313" spans="1:1" ht="15" x14ac:dyDescent="0.2">
      <c r="A313" s="45"/>
    </row>
    <row r="314" spans="1:1" ht="15" x14ac:dyDescent="0.2">
      <c r="A314" s="45"/>
    </row>
    <row r="315" spans="1:1" ht="15" x14ac:dyDescent="0.2">
      <c r="A315" s="45"/>
    </row>
    <row r="316" spans="1:1" ht="15" x14ac:dyDescent="0.2">
      <c r="A316" s="45"/>
    </row>
    <row r="317" spans="1:1" ht="15" x14ac:dyDescent="0.2">
      <c r="A317" s="45"/>
    </row>
    <row r="318" spans="1:1" ht="15" x14ac:dyDescent="0.2">
      <c r="A318" s="45"/>
    </row>
    <row r="319" spans="1:1" ht="15" x14ac:dyDescent="0.2">
      <c r="A319" s="45"/>
    </row>
    <row r="320" spans="1:1" ht="15" x14ac:dyDescent="0.2">
      <c r="A320" s="45"/>
    </row>
    <row r="321" spans="1:1" ht="15" x14ac:dyDescent="0.2">
      <c r="A321" s="45"/>
    </row>
    <row r="322" spans="1:1" ht="15" x14ac:dyDescent="0.2">
      <c r="A322" s="45"/>
    </row>
    <row r="323" spans="1:1" ht="15" x14ac:dyDescent="0.2">
      <c r="A323" s="45"/>
    </row>
    <row r="324" spans="1:1" ht="15" x14ac:dyDescent="0.2">
      <c r="A324" s="45"/>
    </row>
    <row r="325" spans="1:1" ht="15" x14ac:dyDescent="0.2">
      <c r="A325" s="45"/>
    </row>
    <row r="326" spans="1:1" ht="15" x14ac:dyDescent="0.2">
      <c r="A326" s="45"/>
    </row>
    <row r="327" spans="1:1" ht="15" x14ac:dyDescent="0.2">
      <c r="A327" s="45"/>
    </row>
    <row r="328" spans="1:1" ht="15" x14ac:dyDescent="0.2">
      <c r="A328" s="45"/>
    </row>
    <row r="329" spans="1:1" ht="15" x14ac:dyDescent="0.2">
      <c r="A329" s="45"/>
    </row>
    <row r="330" spans="1:1" ht="15" x14ac:dyDescent="0.2">
      <c r="A330" s="45"/>
    </row>
    <row r="331" spans="1:1" ht="15" x14ac:dyDescent="0.2">
      <c r="A331" s="45"/>
    </row>
    <row r="332" spans="1:1" ht="15" x14ac:dyDescent="0.2">
      <c r="A332" s="45"/>
    </row>
    <row r="333" spans="1:1" ht="15" x14ac:dyDescent="0.2">
      <c r="A333" s="45"/>
    </row>
    <row r="334" spans="1:1" ht="15" x14ac:dyDescent="0.2">
      <c r="A334" s="45"/>
    </row>
    <row r="335" spans="1:1" ht="15" x14ac:dyDescent="0.2">
      <c r="A335" s="45"/>
    </row>
    <row r="336" spans="1:1" ht="15" x14ac:dyDescent="0.2">
      <c r="A336" s="45"/>
    </row>
    <row r="337" spans="1:1" ht="15" x14ac:dyDescent="0.2">
      <c r="A337" s="45"/>
    </row>
    <row r="338" spans="1:1" ht="15" x14ac:dyDescent="0.2">
      <c r="A338" s="45"/>
    </row>
    <row r="339" spans="1:1" ht="15" x14ac:dyDescent="0.2">
      <c r="A339" s="45"/>
    </row>
    <row r="340" spans="1:1" ht="15" x14ac:dyDescent="0.2">
      <c r="A340" s="45"/>
    </row>
    <row r="341" spans="1:1" ht="15" x14ac:dyDescent="0.2">
      <c r="A341" s="45"/>
    </row>
    <row r="342" spans="1:1" ht="15" x14ac:dyDescent="0.2">
      <c r="A342" s="45"/>
    </row>
    <row r="343" spans="1:1" ht="15" x14ac:dyDescent="0.2">
      <c r="A343" s="45"/>
    </row>
    <row r="344" spans="1:1" ht="15" x14ac:dyDescent="0.2">
      <c r="A344" s="45"/>
    </row>
    <row r="345" spans="1:1" ht="15" x14ac:dyDescent="0.2">
      <c r="A345" s="45"/>
    </row>
    <row r="346" spans="1:1" ht="15" x14ac:dyDescent="0.2">
      <c r="A346" s="45"/>
    </row>
    <row r="347" spans="1:1" ht="15" x14ac:dyDescent="0.2">
      <c r="A347" s="45"/>
    </row>
    <row r="348" spans="1:1" ht="15" x14ac:dyDescent="0.2">
      <c r="A348" s="45"/>
    </row>
    <row r="349" spans="1:1" ht="15" x14ac:dyDescent="0.2">
      <c r="A349" s="45"/>
    </row>
    <row r="350" spans="1:1" ht="15" x14ac:dyDescent="0.2">
      <c r="A350" s="45"/>
    </row>
    <row r="351" spans="1:1" ht="15" x14ac:dyDescent="0.2">
      <c r="A351" s="45"/>
    </row>
    <row r="352" spans="1:1" ht="15" x14ac:dyDescent="0.2">
      <c r="A352" s="45"/>
    </row>
    <row r="353" spans="1:1" ht="15" x14ac:dyDescent="0.2">
      <c r="A353" s="45"/>
    </row>
    <row r="354" spans="1:1" ht="15" x14ac:dyDescent="0.2">
      <c r="A354" s="45"/>
    </row>
    <row r="355" spans="1:1" ht="15" x14ac:dyDescent="0.2">
      <c r="A355" s="45"/>
    </row>
    <row r="356" spans="1:1" ht="15" x14ac:dyDescent="0.2">
      <c r="A356" s="45"/>
    </row>
    <row r="357" spans="1:1" ht="15" x14ac:dyDescent="0.2">
      <c r="A357" s="45"/>
    </row>
    <row r="358" spans="1:1" ht="15" x14ac:dyDescent="0.2">
      <c r="A358" s="45"/>
    </row>
    <row r="359" spans="1:1" ht="15" x14ac:dyDescent="0.2">
      <c r="A359" s="45"/>
    </row>
    <row r="360" spans="1:1" ht="15" x14ac:dyDescent="0.2">
      <c r="A360" s="45"/>
    </row>
    <row r="361" spans="1:1" ht="15" x14ac:dyDescent="0.2">
      <c r="A361" s="45"/>
    </row>
    <row r="362" spans="1:1" ht="15" x14ac:dyDescent="0.2">
      <c r="A362" s="45"/>
    </row>
    <row r="363" spans="1:1" ht="15" x14ac:dyDescent="0.2">
      <c r="A363" s="45"/>
    </row>
    <row r="364" spans="1:1" ht="15" x14ac:dyDescent="0.2">
      <c r="A364" s="45"/>
    </row>
    <row r="365" spans="1:1" ht="15" x14ac:dyDescent="0.2">
      <c r="A365" s="45"/>
    </row>
    <row r="366" spans="1:1" ht="15" x14ac:dyDescent="0.2">
      <c r="A366" s="45"/>
    </row>
    <row r="367" spans="1:1" ht="15" x14ac:dyDescent="0.2">
      <c r="A367" s="45"/>
    </row>
    <row r="368" spans="1:1" ht="15" x14ac:dyDescent="0.2">
      <c r="A368" s="45"/>
    </row>
    <row r="369" spans="1:1" ht="15" x14ac:dyDescent="0.2">
      <c r="A369" s="45"/>
    </row>
    <row r="370" spans="1:1" ht="15" x14ac:dyDescent="0.2">
      <c r="A370" s="45"/>
    </row>
    <row r="371" spans="1:1" ht="15" x14ac:dyDescent="0.2">
      <c r="A371" s="45"/>
    </row>
    <row r="372" spans="1:1" ht="15" x14ac:dyDescent="0.2">
      <c r="A372" s="45"/>
    </row>
    <row r="373" spans="1:1" ht="15" x14ac:dyDescent="0.2">
      <c r="A373" s="45"/>
    </row>
    <row r="374" spans="1:1" ht="15" x14ac:dyDescent="0.2">
      <c r="A374" s="45"/>
    </row>
    <row r="375" spans="1:1" ht="15" x14ac:dyDescent="0.2">
      <c r="A375" s="45"/>
    </row>
    <row r="376" spans="1:1" ht="15" x14ac:dyDescent="0.2">
      <c r="A376" s="45"/>
    </row>
    <row r="377" spans="1:1" ht="15" x14ac:dyDescent="0.2">
      <c r="A377" s="45"/>
    </row>
    <row r="378" spans="1:1" ht="15" x14ac:dyDescent="0.2">
      <c r="A378" s="45"/>
    </row>
    <row r="379" spans="1:1" ht="15" x14ac:dyDescent="0.2">
      <c r="A379" s="45"/>
    </row>
    <row r="380" spans="1:1" ht="15" x14ac:dyDescent="0.2">
      <c r="A380" s="45"/>
    </row>
    <row r="381" spans="1:1" ht="15" x14ac:dyDescent="0.2">
      <c r="A381" s="45"/>
    </row>
    <row r="382" spans="1:1" ht="15" x14ac:dyDescent="0.2">
      <c r="A382" s="45"/>
    </row>
    <row r="383" spans="1:1" ht="15" x14ac:dyDescent="0.2">
      <c r="A383" s="45"/>
    </row>
    <row r="384" spans="1:1" ht="15" x14ac:dyDescent="0.2">
      <c r="A384" s="45"/>
    </row>
    <row r="385" spans="1:1" ht="15" x14ac:dyDescent="0.2">
      <c r="A385" s="45"/>
    </row>
    <row r="386" spans="1:1" ht="15" x14ac:dyDescent="0.2">
      <c r="A386" s="45"/>
    </row>
    <row r="387" spans="1:1" ht="15" x14ac:dyDescent="0.2">
      <c r="A387" s="45"/>
    </row>
    <row r="388" spans="1:1" ht="15" x14ac:dyDescent="0.2">
      <c r="A388" s="45"/>
    </row>
    <row r="389" spans="1:1" ht="15" x14ac:dyDescent="0.2">
      <c r="A389" s="45"/>
    </row>
    <row r="390" spans="1:1" ht="15" x14ac:dyDescent="0.2">
      <c r="A390" s="45"/>
    </row>
    <row r="391" spans="1:1" ht="15" x14ac:dyDescent="0.2">
      <c r="A391" s="45"/>
    </row>
    <row r="392" spans="1:1" ht="15" x14ac:dyDescent="0.2">
      <c r="A392" s="45"/>
    </row>
    <row r="393" spans="1:1" ht="15" x14ac:dyDescent="0.2">
      <c r="A393" s="45"/>
    </row>
    <row r="394" spans="1:1" ht="15" x14ac:dyDescent="0.2">
      <c r="A394" s="45"/>
    </row>
    <row r="395" spans="1:1" ht="15" x14ac:dyDescent="0.2">
      <c r="A395" s="45"/>
    </row>
    <row r="396" spans="1:1" ht="15" x14ac:dyDescent="0.2">
      <c r="A396" s="45"/>
    </row>
    <row r="397" spans="1:1" ht="15" x14ac:dyDescent="0.2">
      <c r="A397" s="45"/>
    </row>
    <row r="398" spans="1:1" ht="15" x14ac:dyDescent="0.2">
      <c r="A398" s="45"/>
    </row>
    <row r="399" spans="1:1" ht="15" x14ac:dyDescent="0.2">
      <c r="A399" s="45"/>
    </row>
    <row r="400" spans="1:1" ht="15" x14ac:dyDescent="0.2">
      <c r="A400" s="45"/>
    </row>
    <row r="401" spans="1:1" ht="15" x14ac:dyDescent="0.2">
      <c r="A401" s="45"/>
    </row>
    <row r="402" spans="1:1" ht="15" x14ac:dyDescent="0.2">
      <c r="A402" s="45"/>
    </row>
    <row r="403" spans="1:1" ht="15" x14ac:dyDescent="0.2">
      <c r="A403" s="45"/>
    </row>
    <row r="404" spans="1:1" ht="15" x14ac:dyDescent="0.2">
      <c r="A404" s="45"/>
    </row>
    <row r="405" spans="1:1" ht="15" x14ac:dyDescent="0.2">
      <c r="A405" s="45"/>
    </row>
    <row r="406" spans="1:1" ht="15" x14ac:dyDescent="0.2">
      <c r="A406" s="45"/>
    </row>
    <row r="407" spans="1:1" ht="15" x14ac:dyDescent="0.2">
      <c r="A407" s="45"/>
    </row>
    <row r="408" spans="1:1" ht="15" x14ac:dyDescent="0.2">
      <c r="A408" s="45"/>
    </row>
    <row r="409" spans="1:1" ht="15" x14ac:dyDescent="0.2">
      <c r="A409" s="45"/>
    </row>
    <row r="410" spans="1:1" ht="15" x14ac:dyDescent="0.2">
      <c r="A410" s="45"/>
    </row>
    <row r="411" spans="1:1" ht="15" x14ac:dyDescent="0.2">
      <c r="A411" s="45"/>
    </row>
    <row r="412" spans="1:1" ht="15" x14ac:dyDescent="0.2">
      <c r="A412" s="45"/>
    </row>
    <row r="413" spans="1:1" ht="15" x14ac:dyDescent="0.2">
      <c r="A413" s="45"/>
    </row>
    <row r="414" spans="1:1" ht="15" x14ac:dyDescent="0.2">
      <c r="A414" s="45"/>
    </row>
    <row r="415" spans="1:1" ht="15" x14ac:dyDescent="0.2">
      <c r="A415" s="45"/>
    </row>
    <row r="416" spans="1:1" ht="15" x14ac:dyDescent="0.2">
      <c r="A416" s="45"/>
    </row>
    <row r="417" spans="1:1" ht="15" x14ac:dyDescent="0.2">
      <c r="A417" s="45"/>
    </row>
    <row r="418" spans="1:1" ht="15" x14ac:dyDescent="0.2">
      <c r="A418" s="45"/>
    </row>
    <row r="419" spans="1:1" ht="15" x14ac:dyDescent="0.2">
      <c r="A419" s="45"/>
    </row>
    <row r="420" spans="1:1" ht="15" x14ac:dyDescent="0.2">
      <c r="A420" s="45"/>
    </row>
    <row r="421" spans="1:1" ht="15" x14ac:dyDescent="0.2">
      <c r="A421" s="45"/>
    </row>
    <row r="422" spans="1:1" ht="15" x14ac:dyDescent="0.2">
      <c r="A422" s="45"/>
    </row>
    <row r="423" spans="1:1" ht="15" x14ac:dyDescent="0.2">
      <c r="A423" s="45"/>
    </row>
    <row r="424" spans="1:1" ht="15" x14ac:dyDescent="0.2">
      <c r="A424" s="45"/>
    </row>
    <row r="425" spans="1:1" ht="15" x14ac:dyDescent="0.2">
      <c r="A425" s="45"/>
    </row>
    <row r="426" spans="1:1" ht="15" x14ac:dyDescent="0.2">
      <c r="A426" s="45"/>
    </row>
    <row r="427" spans="1:1" ht="15" x14ac:dyDescent="0.2">
      <c r="A427" s="45"/>
    </row>
    <row r="428" spans="1:1" ht="15" x14ac:dyDescent="0.2">
      <c r="A428" s="45"/>
    </row>
    <row r="429" spans="1:1" ht="15" x14ac:dyDescent="0.2">
      <c r="A429" s="45"/>
    </row>
    <row r="430" spans="1:1" ht="15" x14ac:dyDescent="0.2">
      <c r="A430" s="45"/>
    </row>
    <row r="431" spans="1:1" ht="15" x14ac:dyDescent="0.2">
      <c r="A431" s="45"/>
    </row>
    <row r="432" spans="1:1" ht="15" x14ac:dyDescent="0.2">
      <c r="A432" s="45"/>
    </row>
    <row r="433" spans="1:1" ht="15" x14ac:dyDescent="0.2">
      <c r="A433" s="45"/>
    </row>
    <row r="434" spans="1:1" ht="15" x14ac:dyDescent="0.2">
      <c r="A434" s="45"/>
    </row>
    <row r="435" spans="1:1" ht="15" x14ac:dyDescent="0.2">
      <c r="A435" s="45"/>
    </row>
    <row r="436" spans="1:1" ht="15" x14ac:dyDescent="0.2">
      <c r="A436" s="45"/>
    </row>
    <row r="437" spans="1:1" ht="15" x14ac:dyDescent="0.2">
      <c r="A437" s="45"/>
    </row>
    <row r="438" spans="1:1" ht="15" x14ac:dyDescent="0.2">
      <c r="A438" s="45"/>
    </row>
    <row r="439" spans="1:1" ht="15" x14ac:dyDescent="0.2">
      <c r="A439" s="45"/>
    </row>
    <row r="440" spans="1:1" ht="15" x14ac:dyDescent="0.2">
      <c r="A440" s="45"/>
    </row>
    <row r="441" spans="1:1" ht="15" x14ac:dyDescent="0.2">
      <c r="A441" s="45"/>
    </row>
    <row r="442" spans="1:1" ht="15" x14ac:dyDescent="0.2">
      <c r="A442" s="45"/>
    </row>
    <row r="443" spans="1:1" ht="15" x14ac:dyDescent="0.2">
      <c r="A443" s="45"/>
    </row>
    <row r="444" spans="1:1" ht="15" x14ac:dyDescent="0.2">
      <c r="A444" s="45"/>
    </row>
    <row r="445" spans="1:1" ht="15" x14ac:dyDescent="0.2">
      <c r="A445" s="45"/>
    </row>
    <row r="446" spans="1:1" ht="15" x14ac:dyDescent="0.2">
      <c r="A446" s="45"/>
    </row>
    <row r="447" spans="1:1" ht="15" x14ac:dyDescent="0.2">
      <c r="A447" s="45"/>
    </row>
    <row r="448" spans="1:1" ht="15" x14ac:dyDescent="0.2">
      <c r="A448" s="45"/>
    </row>
    <row r="449" spans="1:1" ht="15" x14ac:dyDescent="0.2">
      <c r="A449" s="45"/>
    </row>
    <row r="450" spans="1:1" ht="15" x14ac:dyDescent="0.2">
      <c r="A450" s="45"/>
    </row>
    <row r="451" spans="1:1" ht="15" x14ac:dyDescent="0.2">
      <c r="A451" s="45"/>
    </row>
    <row r="452" spans="1:1" ht="15" x14ac:dyDescent="0.2">
      <c r="A452" s="45"/>
    </row>
    <row r="453" spans="1:1" ht="15" x14ac:dyDescent="0.2">
      <c r="A453" s="45"/>
    </row>
    <row r="454" spans="1:1" ht="15" x14ac:dyDescent="0.2">
      <c r="A454" s="45"/>
    </row>
    <row r="455" spans="1:1" ht="15" x14ac:dyDescent="0.2">
      <c r="A455" s="45"/>
    </row>
    <row r="456" spans="1:1" ht="15" x14ac:dyDescent="0.2">
      <c r="A456" s="45"/>
    </row>
    <row r="457" spans="1:1" ht="15" x14ac:dyDescent="0.2">
      <c r="A457" s="45"/>
    </row>
    <row r="458" spans="1:1" ht="15" x14ac:dyDescent="0.2">
      <c r="A458" s="45"/>
    </row>
    <row r="459" spans="1:1" ht="15" x14ac:dyDescent="0.2">
      <c r="A459" s="45"/>
    </row>
    <row r="460" spans="1:1" ht="15" x14ac:dyDescent="0.2">
      <c r="A460" s="45"/>
    </row>
    <row r="461" spans="1:1" ht="15" x14ac:dyDescent="0.2">
      <c r="A461" s="45"/>
    </row>
    <row r="462" spans="1:1" ht="15" x14ac:dyDescent="0.2">
      <c r="A462" s="45"/>
    </row>
    <row r="463" spans="1:1" ht="15" x14ac:dyDescent="0.2">
      <c r="A463" s="45"/>
    </row>
    <row r="464" spans="1:1" ht="15" x14ac:dyDescent="0.2">
      <c r="A464" s="45"/>
    </row>
    <row r="465" spans="1:1" ht="15" x14ac:dyDescent="0.2">
      <c r="A465" s="45"/>
    </row>
    <row r="466" spans="1:1" ht="15" x14ac:dyDescent="0.2">
      <c r="A466" s="45"/>
    </row>
    <row r="467" spans="1:1" ht="15" x14ac:dyDescent="0.2">
      <c r="A467" s="45"/>
    </row>
    <row r="468" spans="1:1" ht="15" x14ac:dyDescent="0.2">
      <c r="A468" s="45"/>
    </row>
    <row r="469" spans="1:1" ht="15" x14ac:dyDescent="0.2">
      <c r="A469" s="45"/>
    </row>
    <row r="470" spans="1:1" ht="15" x14ac:dyDescent="0.2">
      <c r="A470" s="45"/>
    </row>
    <row r="471" spans="1:1" ht="15" x14ac:dyDescent="0.2">
      <c r="A471" s="45"/>
    </row>
    <row r="472" spans="1:1" ht="15" x14ac:dyDescent="0.2">
      <c r="A472" s="45"/>
    </row>
    <row r="473" spans="1:1" ht="15" x14ac:dyDescent="0.2">
      <c r="A473" s="45"/>
    </row>
    <row r="474" spans="1:1" ht="15" x14ac:dyDescent="0.2">
      <c r="A474" s="45"/>
    </row>
    <row r="475" spans="1:1" ht="15" x14ac:dyDescent="0.2">
      <c r="A475" s="45"/>
    </row>
    <row r="476" spans="1:1" ht="15" x14ac:dyDescent="0.2">
      <c r="A476" s="45"/>
    </row>
    <row r="477" spans="1:1" ht="15" x14ac:dyDescent="0.2">
      <c r="A477" s="45"/>
    </row>
    <row r="478" spans="1:1" ht="15" x14ac:dyDescent="0.2">
      <c r="A478" s="45"/>
    </row>
    <row r="479" spans="1:1" ht="15" x14ac:dyDescent="0.2">
      <c r="A479" s="45"/>
    </row>
    <row r="480" spans="1:1" ht="15" x14ac:dyDescent="0.2">
      <c r="A480" s="45"/>
    </row>
    <row r="481" spans="1:1" ht="15" x14ac:dyDescent="0.2">
      <c r="A481" s="45"/>
    </row>
    <row r="482" spans="1:1" ht="15" x14ac:dyDescent="0.2">
      <c r="A482" s="45"/>
    </row>
    <row r="483" spans="1:1" ht="15" x14ac:dyDescent="0.2">
      <c r="A483" s="45"/>
    </row>
    <row r="484" spans="1:1" ht="15" x14ac:dyDescent="0.2">
      <c r="A484" s="45"/>
    </row>
    <row r="485" spans="1:1" ht="15" x14ac:dyDescent="0.2">
      <c r="A485" s="45"/>
    </row>
    <row r="486" spans="1:1" ht="15" x14ac:dyDescent="0.2">
      <c r="A486" s="45"/>
    </row>
    <row r="487" spans="1:1" ht="15" x14ac:dyDescent="0.2">
      <c r="A487" s="45"/>
    </row>
    <row r="488" spans="1:1" ht="15" x14ac:dyDescent="0.2">
      <c r="A488" s="45"/>
    </row>
    <row r="489" spans="1:1" ht="15" x14ac:dyDescent="0.2">
      <c r="A489" s="45"/>
    </row>
    <row r="490" spans="1:1" ht="15" x14ac:dyDescent="0.2">
      <c r="A490" s="45"/>
    </row>
    <row r="491" spans="1:1" ht="15" x14ac:dyDescent="0.2">
      <c r="A491" s="45"/>
    </row>
    <row r="492" spans="1:1" ht="15" x14ac:dyDescent="0.2">
      <c r="A492" s="45"/>
    </row>
    <row r="493" spans="1:1" ht="15" x14ac:dyDescent="0.2">
      <c r="A493" s="45"/>
    </row>
    <row r="494" spans="1:1" ht="15" x14ac:dyDescent="0.2">
      <c r="A494" s="45"/>
    </row>
    <row r="495" spans="1:1" ht="15" x14ac:dyDescent="0.2">
      <c r="A495" s="45"/>
    </row>
    <row r="496" spans="1:1" ht="15" x14ac:dyDescent="0.2">
      <c r="A496" s="45"/>
    </row>
    <row r="497" spans="1:1" ht="15" x14ac:dyDescent="0.2">
      <c r="A497" s="45"/>
    </row>
    <row r="498" spans="1:1" ht="15" x14ac:dyDescent="0.2">
      <c r="A498" s="45"/>
    </row>
    <row r="499" spans="1:1" ht="15" x14ac:dyDescent="0.2">
      <c r="A499" s="45"/>
    </row>
    <row r="500" spans="1:1" ht="15" x14ac:dyDescent="0.2">
      <c r="A500" s="45"/>
    </row>
    <row r="501" spans="1:1" ht="15" x14ac:dyDescent="0.2">
      <c r="A501" s="45"/>
    </row>
    <row r="502" spans="1:1" ht="15" x14ac:dyDescent="0.2">
      <c r="A502" s="45"/>
    </row>
    <row r="503" spans="1:1" ht="15" x14ac:dyDescent="0.2">
      <c r="A503" s="45"/>
    </row>
    <row r="504" spans="1:1" ht="15" x14ac:dyDescent="0.2">
      <c r="A504" s="45"/>
    </row>
    <row r="505" spans="1:1" ht="15" x14ac:dyDescent="0.2">
      <c r="A505" s="45"/>
    </row>
    <row r="506" spans="1:1" ht="15" x14ac:dyDescent="0.2">
      <c r="A506" s="45"/>
    </row>
    <row r="507" spans="1:1" ht="15" x14ac:dyDescent="0.2">
      <c r="A507" s="45"/>
    </row>
    <row r="508" spans="1:1" ht="15" x14ac:dyDescent="0.2">
      <c r="A508" s="45"/>
    </row>
    <row r="509" spans="1:1" ht="15" x14ac:dyDescent="0.2">
      <c r="A509" s="45"/>
    </row>
    <row r="510" spans="1:1" ht="15" x14ac:dyDescent="0.2">
      <c r="A510" s="45"/>
    </row>
    <row r="511" spans="1:1" ht="15" x14ac:dyDescent="0.2">
      <c r="A511" s="45"/>
    </row>
    <row r="512" spans="1:1" ht="15" x14ac:dyDescent="0.2">
      <c r="A512" s="45"/>
    </row>
    <row r="513" spans="1:1" ht="15" x14ac:dyDescent="0.2">
      <c r="A513" s="45"/>
    </row>
    <row r="514" spans="1:1" ht="15" x14ac:dyDescent="0.2">
      <c r="A514" s="45"/>
    </row>
    <row r="515" spans="1:1" ht="15" x14ac:dyDescent="0.2">
      <c r="A515" s="45"/>
    </row>
    <row r="516" spans="1:1" ht="15" x14ac:dyDescent="0.2">
      <c r="A516" s="45"/>
    </row>
    <row r="517" spans="1:1" ht="15" x14ac:dyDescent="0.2">
      <c r="A517" s="45"/>
    </row>
    <row r="518" spans="1:1" ht="15" x14ac:dyDescent="0.2">
      <c r="A518" s="45"/>
    </row>
    <row r="519" spans="1:1" ht="15" x14ac:dyDescent="0.2">
      <c r="A519" s="45"/>
    </row>
    <row r="520" spans="1:1" ht="15" x14ac:dyDescent="0.2">
      <c r="A520" s="45"/>
    </row>
    <row r="521" spans="1:1" ht="15" x14ac:dyDescent="0.2">
      <c r="A521" s="45"/>
    </row>
    <row r="522" spans="1:1" ht="15" x14ac:dyDescent="0.2">
      <c r="A522" s="45"/>
    </row>
    <row r="523" spans="1:1" ht="15" x14ac:dyDescent="0.2">
      <c r="A523" s="45"/>
    </row>
    <row r="524" spans="1:1" ht="15" x14ac:dyDescent="0.2">
      <c r="A524" s="45"/>
    </row>
    <row r="525" spans="1:1" ht="15" x14ac:dyDescent="0.2">
      <c r="A525" s="45"/>
    </row>
    <row r="526" spans="1:1" ht="15" x14ac:dyDescent="0.2">
      <c r="A526" s="45"/>
    </row>
    <row r="527" spans="1:1" ht="15" x14ac:dyDescent="0.2">
      <c r="A527" s="45"/>
    </row>
    <row r="528" spans="1:1" ht="15" x14ac:dyDescent="0.2">
      <c r="A528" s="45"/>
    </row>
    <row r="529" spans="1:1" ht="15" x14ac:dyDescent="0.2">
      <c r="A529" s="45"/>
    </row>
    <row r="530" spans="1:1" ht="15" x14ac:dyDescent="0.2">
      <c r="A530" s="45"/>
    </row>
    <row r="531" spans="1:1" ht="15" x14ac:dyDescent="0.2">
      <c r="A531" s="45"/>
    </row>
    <row r="532" spans="1:1" ht="15" x14ac:dyDescent="0.2">
      <c r="A532" s="45"/>
    </row>
    <row r="533" spans="1:1" ht="15" x14ac:dyDescent="0.2">
      <c r="A533" s="45"/>
    </row>
    <row r="534" spans="1:1" ht="15" x14ac:dyDescent="0.2">
      <c r="A534" s="45"/>
    </row>
    <row r="535" spans="1:1" ht="15" x14ac:dyDescent="0.2">
      <c r="A535" s="45"/>
    </row>
    <row r="536" spans="1:1" ht="15" x14ac:dyDescent="0.2">
      <c r="A536" s="45"/>
    </row>
    <row r="537" spans="1:1" ht="15" x14ac:dyDescent="0.2">
      <c r="A537" s="45"/>
    </row>
    <row r="538" spans="1:1" ht="15" x14ac:dyDescent="0.2">
      <c r="A538" s="45"/>
    </row>
    <row r="539" spans="1:1" ht="15" x14ac:dyDescent="0.2">
      <c r="A539" s="45"/>
    </row>
    <row r="540" spans="1:1" ht="15" x14ac:dyDescent="0.2">
      <c r="A540" s="45"/>
    </row>
    <row r="541" spans="1:1" ht="15" x14ac:dyDescent="0.2">
      <c r="A541" s="45"/>
    </row>
    <row r="542" spans="1:1" ht="15" x14ac:dyDescent="0.2">
      <c r="A542" s="45"/>
    </row>
    <row r="543" spans="1:1" ht="15" x14ac:dyDescent="0.2">
      <c r="A543" s="45"/>
    </row>
    <row r="544" spans="1:1" ht="15" x14ac:dyDescent="0.2">
      <c r="A544" s="45"/>
    </row>
    <row r="545" spans="1:1" ht="15" x14ac:dyDescent="0.2">
      <c r="A545" s="45"/>
    </row>
    <row r="546" spans="1:1" ht="15" x14ac:dyDescent="0.2">
      <c r="A546" s="45"/>
    </row>
    <row r="547" spans="1:1" ht="15" x14ac:dyDescent="0.2">
      <c r="A547" s="45"/>
    </row>
    <row r="548" spans="1:1" ht="15.75" customHeight="1" x14ac:dyDescent="0.2">
      <c r="A548" s="45"/>
    </row>
    <row r="549" spans="1:1" ht="15.75" customHeight="1" x14ac:dyDescent="0.2">
      <c r="A549" s="45"/>
    </row>
    <row r="550" spans="1:1" ht="15.75" customHeight="1" x14ac:dyDescent="0.2">
      <c r="A550" s="45"/>
    </row>
    <row r="551" spans="1:1" ht="15.75" customHeight="1" x14ac:dyDescent="0.2">
      <c r="A551" s="45"/>
    </row>
    <row r="552" spans="1:1" ht="15.75" customHeight="1" x14ac:dyDescent="0.2"/>
    <row r="553" spans="1:1" ht="15.75" customHeight="1" x14ac:dyDescent="0.2"/>
    <row r="554" spans="1:1" ht="15.75" customHeight="1" x14ac:dyDescent="0.2"/>
    <row r="555" spans="1:1" ht="31.5" x14ac:dyDescent="0.2">
      <c r="A555" s="26" t="s">
        <v>10</v>
      </c>
    </row>
    <row r="556" spans="1:1" ht="45" x14ac:dyDescent="0.2">
      <c r="A556" s="45" t="s">
        <v>197</v>
      </c>
    </row>
    <row r="557" spans="1:1" ht="15.75" customHeight="1" x14ac:dyDescent="0.2">
      <c r="A557" s="45" t="s">
        <v>196</v>
      </c>
    </row>
    <row r="558" spans="1:1" ht="15.75" customHeight="1" x14ac:dyDescent="0.2">
      <c r="A558" s="45" t="s">
        <v>348</v>
      </c>
    </row>
    <row r="559" spans="1:1" ht="30" x14ac:dyDescent="0.2">
      <c r="A559" s="45" t="s">
        <v>297</v>
      </c>
    </row>
    <row r="560" spans="1:1" ht="30" x14ac:dyDescent="0.2">
      <c r="A560" s="45" t="s">
        <v>347</v>
      </c>
    </row>
    <row r="561" spans="1:1" ht="15.75" customHeight="1" x14ac:dyDescent="0.2">
      <c r="A561" s="45" t="s">
        <v>378</v>
      </c>
    </row>
    <row r="562" spans="1:1" ht="15.75" customHeight="1" x14ac:dyDescent="0.2">
      <c r="A562" s="45" t="s">
        <v>47</v>
      </c>
    </row>
    <row r="563" spans="1:1" ht="15.75" customHeight="1" x14ac:dyDescent="0.2">
      <c r="A563" s="45" t="s">
        <v>346</v>
      </c>
    </row>
    <row r="564" spans="1:1" ht="15.75" customHeight="1" x14ac:dyDescent="0.2">
      <c r="A564" s="45"/>
    </row>
    <row r="565" spans="1:1" ht="15.75" customHeight="1" x14ac:dyDescent="0.2">
      <c r="A565" s="26" t="s">
        <v>345</v>
      </c>
    </row>
    <row r="566" spans="1:1" ht="15.75" customHeight="1" x14ac:dyDescent="0.2">
      <c r="A566" s="45" t="s">
        <v>39</v>
      </c>
    </row>
    <row r="567" spans="1:1" ht="15.75" customHeight="1" x14ac:dyDescent="0.2">
      <c r="A567" s="45" t="s">
        <v>344</v>
      </c>
    </row>
    <row r="568" spans="1:1" ht="15.75" customHeight="1" x14ac:dyDescent="0.2">
      <c r="A568" s="45" t="s">
        <v>343</v>
      </c>
    </row>
    <row r="569" spans="1:1" ht="15.75" customHeight="1" x14ac:dyDescent="0.2">
      <c r="A569" s="45" t="s">
        <v>492</v>
      </c>
    </row>
    <row r="570" spans="1:1" ht="15.75" customHeight="1" x14ac:dyDescent="0.2">
      <c r="A570" s="45" t="s">
        <v>351</v>
      </c>
    </row>
    <row r="571" spans="1:1" ht="15.75" customHeight="1" x14ac:dyDescent="0.2">
      <c r="A571" s="45" t="s">
        <v>491</v>
      </c>
    </row>
    <row r="572" spans="1:1" ht="15.75" customHeight="1" x14ac:dyDescent="0.2">
      <c r="A572" s="45" t="s">
        <v>342</v>
      </c>
    </row>
    <row r="573" spans="1:1" ht="30" x14ac:dyDescent="0.2">
      <c r="A573" s="45" t="s">
        <v>341</v>
      </c>
    </row>
    <row r="574" spans="1:1" ht="45" x14ac:dyDescent="0.2">
      <c r="A574" s="45" t="s">
        <v>340</v>
      </c>
    </row>
    <row r="575" spans="1:1" ht="15.75" customHeight="1" x14ac:dyDescent="0.2">
      <c r="A575" s="45" t="s">
        <v>30</v>
      </c>
    </row>
    <row r="576" spans="1:1" ht="15.75" customHeight="1" x14ac:dyDescent="0.2">
      <c r="A576" s="45" t="s">
        <v>339</v>
      </c>
    </row>
    <row r="577" spans="1:1" ht="30" x14ac:dyDescent="0.2">
      <c r="A577" s="45" t="s">
        <v>338</v>
      </c>
    </row>
    <row r="578" spans="1:1" ht="15.75" customHeight="1" x14ac:dyDescent="0.2">
      <c r="A578" s="45" t="s">
        <v>337</v>
      </c>
    </row>
    <row r="579" spans="1:1" ht="45" x14ac:dyDescent="0.2">
      <c r="A579" s="45" t="s">
        <v>336</v>
      </c>
    </row>
    <row r="580" spans="1:1" ht="15.75" customHeight="1" x14ac:dyDescent="0.2">
      <c r="A580" s="45" t="s">
        <v>359</v>
      </c>
    </row>
    <row r="581" spans="1:1" ht="15.75" customHeight="1" x14ac:dyDescent="0.2">
      <c r="A581" s="45" t="s">
        <v>335</v>
      </c>
    </row>
    <row r="582" spans="1:1" ht="30" x14ac:dyDescent="0.2">
      <c r="A582" s="45" t="s">
        <v>65</v>
      </c>
    </row>
    <row r="583" spans="1:1" ht="15.75" customHeight="1" x14ac:dyDescent="0.2">
      <c r="A583" s="45" t="s">
        <v>334</v>
      </c>
    </row>
    <row r="584" spans="1:1" ht="45" x14ac:dyDescent="0.2">
      <c r="A584" s="45" t="s">
        <v>333</v>
      </c>
    </row>
    <row r="585" spans="1:1" ht="15.75" customHeight="1" x14ac:dyDescent="0.2">
      <c r="A585" s="45" t="s">
        <v>350</v>
      </c>
    </row>
    <row r="586" spans="1:1" ht="45" x14ac:dyDescent="0.2">
      <c r="A586" s="45" t="s">
        <v>332</v>
      </c>
    </row>
    <row r="587" spans="1:1" ht="45" x14ac:dyDescent="0.2">
      <c r="A587" s="45" t="s">
        <v>37</v>
      </c>
    </row>
    <row r="588" spans="1:1" ht="45" x14ac:dyDescent="0.2">
      <c r="A588" s="45" t="s">
        <v>171</v>
      </c>
    </row>
    <row r="589" spans="1:1" ht="45" x14ac:dyDescent="0.2">
      <c r="A589" s="45" t="s">
        <v>170</v>
      </c>
    </row>
    <row r="590" spans="1:1" ht="45" x14ac:dyDescent="0.2">
      <c r="A590" s="45" t="s">
        <v>169</v>
      </c>
    </row>
    <row r="591" spans="1:1" ht="15.75" customHeight="1" x14ac:dyDescent="0.2">
      <c r="A591" s="45" t="s">
        <v>82</v>
      </c>
    </row>
    <row r="592" spans="1:1" ht="15.75" customHeight="1" x14ac:dyDescent="0.2">
      <c r="A592" s="45" t="s">
        <v>112</v>
      </c>
    </row>
    <row r="593" spans="1:1" ht="15.75" customHeight="1" x14ac:dyDescent="0.2">
      <c r="A593" s="45" t="s">
        <v>110</v>
      </c>
    </row>
    <row r="594" spans="1:1" ht="15.75" customHeight="1" x14ac:dyDescent="0.2">
      <c r="A594" s="45" t="s">
        <v>349</v>
      </c>
    </row>
    <row r="595" spans="1:1" ht="15.75" customHeight="1" x14ac:dyDescent="0.2">
      <c r="A595" s="45" t="s">
        <v>479</v>
      </c>
    </row>
    <row r="596" spans="1:1" ht="15.75" customHeight="1" x14ac:dyDescent="0.2">
      <c r="A596" s="45" t="s">
        <v>194</v>
      </c>
    </row>
    <row r="597" spans="1:1" ht="15.75" customHeight="1" x14ac:dyDescent="0.2">
      <c r="A597" s="45" t="s">
        <v>168</v>
      </c>
    </row>
    <row r="598" spans="1:1" ht="15.75" customHeight="1" x14ac:dyDescent="0.2">
      <c r="A598" s="45" t="s">
        <v>138</v>
      </c>
    </row>
    <row r="599" spans="1:1" ht="15.75" customHeight="1" x14ac:dyDescent="0.2">
      <c r="A599" s="45" t="s">
        <v>137</v>
      </c>
    </row>
    <row r="600" spans="1:1" ht="15.75" customHeight="1" x14ac:dyDescent="0.2">
      <c r="A600" s="45" t="s">
        <v>167</v>
      </c>
    </row>
    <row r="601" spans="1:1" ht="15.75" customHeight="1" x14ac:dyDescent="0.2">
      <c r="A601" s="45" t="s">
        <v>0</v>
      </c>
    </row>
    <row r="602" spans="1:1" ht="15.75" customHeight="1" x14ac:dyDescent="0.2">
      <c r="A602" s="45" t="s">
        <v>166</v>
      </c>
    </row>
    <row r="603" spans="1:1" ht="45" x14ac:dyDescent="0.2">
      <c r="A603" s="45" t="s">
        <v>165</v>
      </c>
    </row>
    <row r="604" spans="1:1" ht="30" x14ac:dyDescent="0.2">
      <c r="A604" s="45" t="s">
        <v>434</v>
      </c>
    </row>
    <row r="605" spans="1:1" ht="15.75" customHeight="1" x14ac:dyDescent="0.2">
      <c r="A605" s="45" t="s">
        <v>63</v>
      </c>
    </row>
    <row r="606" spans="1:1" ht="15.75" customHeight="1" x14ac:dyDescent="0.2">
      <c r="A606" s="45" t="s">
        <v>433</v>
      </c>
    </row>
    <row r="607" spans="1:1" ht="15.75" customHeight="1" x14ac:dyDescent="0.2">
      <c r="A607" s="45" t="s">
        <v>432</v>
      </c>
    </row>
    <row r="608" spans="1:1" ht="30" x14ac:dyDescent="0.2">
      <c r="A608" s="45" t="s">
        <v>162</v>
      </c>
    </row>
    <row r="609" spans="1:3" ht="30" x14ac:dyDescent="0.2">
      <c r="A609" s="45" t="s">
        <v>161</v>
      </c>
    </row>
    <row r="610" spans="1:3" ht="45" x14ac:dyDescent="0.2">
      <c r="A610" s="45" t="s">
        <v>27</v>
      </c>
    </row>
    <row r="611" spans="1:3" ht="15.75" customHeight="1" x14ac:dyDescent="0.2">
      <c r="A611" s="45" t="s">
        <v>488</v>
      </c>
    </row>
    <row r="612" spans="1:3" ht="15.75" customHeight="1" x14ac:dyDescent="0.2">
      <c r="A612" s="3" t="s">
        <v>136</v>
      </c>
    </row>
    <row r="613" spans="1:3" ht="30" x14ac:dyDescent="0.2">
      <c r="A613" s="45" t="s">
        <v>26</v>
      </c>
    </row>
    <row r="614" spans="1:3" ht="15.75" customHeight="1" x14ac:dyDescent="0.2">
      <c r="A614" s="45" t="s">
        <v>291</v>
      </c>
    </row>
    <row r="615" spans="1:3" ht="15.75" customHeight="1" x14ac:dyDescent="0.2">
      <c r="A615" s="45" t="s">
        <v>506</v>
      </c>
    </row>
    <row r="616" spans="1:3" ht="15.75" customHeight="1" x14ac:dyDescent="0.2">
      <c r="A616" s="45" t="s">
        <v>25</v>
      </c>
    </row>
    <row r="617" spans="1:3" ht="30" x14ac:dyDescent="0.2">
      <c r="A617" s="45" t="s">
        <v>24</v>
      </c>
    </row>
    <row r="618" spans="1:3" s="7" customFormat="1" ht="30" x14ac:dyDescent="0.2">
      <c r="A618" s="45" t="s">
        <v>59</v>
      </c>
      <c r="C618" s="17"/>
    </row>
    <row r="619" spans="1:3" ht="15.75" customHeight="1" x14ac:dyDescent="0.2">
      <c r="A619" s="45" t="s">
        <v>23</v>
      </c>
    </row>
    <row r="620" spans="1:3" ht="45" x14ac:dyDescent="0.2">
      <c r="A620" s="45" t="s">
        <v>300</v>
      </c>
    </row>
    <row r="621" spans="1:3" ht="15.75" customHeight="1" x14ac:dyDescent="0.2">
      <c r="A621" s="45" t="s">
        <v>287</v>
      </c>
    </row>
    <row r="622" spans="1:3" ht="15.75" customHeight="1" x14ac:dyDescent="0.2">
      <c r="A622" s="45" t="s">
        <v>299</v>
      </c>
    </row>
    <row r="623" spans="1:3" ht="15.75" customHeight="1" x14ac:dyDescent="0.2">
      <c r="A623" s="44" t="s">
        <v>135</v>
      </c>
    </row>
    <row r="624" spans="1:3" ht="15.75" customHeight="1" x14ac:dyDescent="0.2">
      <c r="A624" s="9" t="s">
        <v>22</v>
      </c>
    </row>
    <row r="625" spans="1:1" ht="15.75" customHeight="1" x14ac:dyDescent="0.2">
      <c r="A625" s="9" t="s">
        <v>21</v>
      </c>
    </row>
    <row r="626" spans="1:1" ht="15.75" customHeight="1" x14ac:dyDescent="0.2">
      <c r="A626" s="28"/>
    </row>
    <row r="627" spans="1:1" ht="15.75" customHeight="1" x14ac:dyDescent="0.2">
      <c r="A627" s="9"/>
    </row>
    <row r="628" spans="1:1" ht="15.75" customHeight="1" x14ac:dyDescent="0.2">
      <c r="A628" s="9"/>
    </row>
    <row r="629" spans="1:1" ht="15.75" customHeight="1" x14ac:dyDescent="0.2">
      <c r="A629" s="9" t="s">
        <v>20</v>
      </c>
    </row>
    <row r="630" spans="1:1" ht="15.75" customHeight="1" x14ac:dyDescent="0.2">
      <c r="A630" s="9" t="s">
        <v>19</v>
      </c>
    </row>
    <row r="631" spans="1:1" ht="15.75" customHeight="1" x14ac:dyDescent="0.2">
      <c r="A631" s="9" t="s">
        <v>18</v>
      </c>
    </row>
    <row r="632" spans="1:1" ht="15.75" customHeight="1" x14ac:dyDescent="0.2">
      <c r="A632" s="9" t="s">
        <v>379</v>
      </c>
    </row>
    <row r="633" spans="1:1" ht="15.75" customHeight="1" x14ac:dyDescent="0.2">
      <c r="A633" s="45" t="s">
        <v>378</v>
      </c>
    </row>
    <row r="634" spans="1:1" ht="15.75" customHeight="1" x14ac:dyDescent="0.2">
      <c r="A634" s="45" t="s">
        <v>47</v>
      </c>
    </row>
    <row r="635" spans="1:1" ht="15.75" customHeight="1" x14ac:dyDescent="0.2">
      <c r="A635" s="45" t="s">
        <v>46</v>
      </c>
    </row>
    <row r="636" spans="1:1" ht="30" x14ac:dyDescent="0.2">
      <c r="A636" s="45" t="s">
        <v>45</v>
      </c>
    </row>
    <row r="637" spans="1:1" ht="15.75" customHeight="1" x14ac:dyDescent="0.2">
      <c r="A637" s="45" t="s">
        <v>134</v>
      </c>
    </row>
    <row r="638" spans="1:1" ht="15.75" customHeight="1" x14ac:dyDescent="0.2">
      <c r="A638" s="45" t="s">
        <v>286</v>
      </c>
    </row>
    <row r="639" spans="1:1" ht="15.75" customHeight="1" x14ac:dyDescent="0.2">
      <c r="A639" s="45" t="s">
        <v>44</v>
      </c>
    </row>
    <row r="640" spans="1:1" ht="15.75" customHeight="1" x14ac:dyDescent="0.2">
      <c r="A640" s="45" t="s">
        <v>485</v>
      </c>
    </row>
    <row r="641" spans="1:1" ht="15.75" customHeight="1" x14ac:dyDescent="0.2">
      <c r="A641" s="45" t="s">
        <v>43</v>
      </c>
    </row>
    <row r="642" spans="1:1" ht="15.75" customHeight="1" x14ac:dyDescent="0.2">
      <c r="A642" s="45" t="s">
        <v>472</v>
      </c>
    </row>
    <row r="643" spans="1:1" ht="15.75" customHeight="1" x14ac:dyDescent="0.2">
      <c r="A643" s="45" t="s">
        <v>484</v>
      </c>
    </row>
    <row r="644" spans="1:1" ht="15.75" customHeight="1" x14ac:dyDescent="0.2">
      <c r="A644" s="45" t="s">
        <v>42</v>
      </c>
    </row>
    <row r="645" spans="1:1" ht="15.75" customHeight="1" x14ac:dyDescent="0.2">
      <c r="A645" s="3" t="s">
        <v>41</v>
      </c>
    </row>
    <row r="646" spans="1:1" ht="15.75" customHeight="1" x14ac:dyDescent="0.2"/>
    <row r="647" spans="1:1" ht="15.75" customHeight="1" x14ac:dyDescent="0.2">
      <c r="A647" s="26" t="s">
        <v>40</v>
      </c>
    </row>
    <row r="648" spans="1:1" ht="15.75" customHeight="1" x14ac:dyDescent="0.2">
      <c r="A648" s="45" t="s">
        <v>39</v>
      </c>
    </row>
    <row r="649" spans="1:1" ht="15.75" customHeight="1" x14ac:dyDescent="0.2">
      <c r="A649" s="45" t="s">
        <v>38</v>
      </c>
    </row>
    <row r="650" spans="1:1" ht="45" x14ac:dyDescent="0.2">
      <c r="A650" s="45" t="s">
        <v>495</v>
      </c>
    </row>
    <row r="651" spans="1:1" ht="45" x14ac:dyDescent="0.2">
      <c r="A651" s="45" t="s">
        <v>494</v>
      </c>
    </row>
    <row r="652" spans="1:1" ht="45" x14ac:dyDescent="0.2">
      <c r="A652" s="45" t="s">
        <v>493</v>
      </c>
    </row>
    <row r="653" spans="1:1" ht="15.75" customHeight="1" x14ac:dyDescent="0.2">
      <c r="A653" s="45" t="s">
        <v>492</v>
      </c>
    </row>
    <row r="654" spans="1:1" ht="15.75" customHeight="1" x14ac:dyDescent="0.2">
      <c r="A654" s="45" t="s">
        <v>351</v>
      </c>
    </row>
    <row r="655" spans="1:1" ht="15.75" customHeight="1" x14ac:dyDescent="0.2">
      <c r="A655" s="45" t="s">
        <v>491</v>
      </c>
    </row>
    <row r="656" spans="1:1" ht="30" x14ac:dyDescent="0.2">
      <c r="A656" s="45" t="s">
        <v>256</v>
      </c>
    </row>
    <row r="657" spans="1:1" ht="15.75" customHeight="1" x14ac:dyDescent="0.2">
      <c r="A657" s="45" t="s">
        <v>30</v>
      </c>
    </row>
    <row r="658" spans="1:1" ht="15.75" customHeight="1" x14ac:dyDescent="0.2">
      <c r="A658" s="45" t="s">
        <v>490</v>
      </c>
    </row>
    <row r="659" spans="1:1" ht="15" x14ac:dyDescent="0.2">
      <c r="A659" s="45" t="s">
        <v>350</v>
      </c>
    </row>
    <row r="660" spans="1:1" ht="15.75" customHeight="1" x14ac:dyDescent="0.2">
      <c r="A660" s="45" t="s">
        <v>251</v>
      </c>
    </row>
    <row r="661" spans="1:1" ht="15.75" customHeight="1" x14ac:dyDescent="0.2">
      <c r="A661" s="45" t="s">
        <v>446</v>
      </c>
    </row>
    <row r="662" spans="1:1" ht="15.75" customHeight="1" x14ac:dyDescent="0.2">
      <c r="A662" s="45" t="s">
        <v>489</v>
      </c>
    </row>
    <row r="663" spans="1:1" ht="15.75" customHeight="1" x14ac:dyDescent="0.2">
      <c r="A663" s="45" t="s">
        <v>112</v>
      </c>
    </row>
    <row r="664" spans="1:1" ht="45" x14ac:dyDescent="0.2">
      <c r="A664" s="45" t="s">
        <v>111</v>
      </c>
    </row>
    <row r="665" spans="1:1" ht="15.75" customHeight="1" x14ac:dyDescent="0.2">
      <c r="A665" s="45" t="s">
        <v>110</v>
      </c>
    </row>
    <row r="666" spans="1:1" ht="45" x14ac:dyDescent="0.2">
      <c r="A666" s="45" t="s">
        <v>248</v>
      </c>
    </row>
    <row r="667" spans="1:1" ht="15.75" customHeight="1" x14ac:dyDescent="0.2">
      <c r="A667" s="45" t="s">
        <v>109</v>
      </c>
    </row>
    <row r="668" spans="1:1" ht="15.75" customHeight="1" x14ac:dyDescent="0.2">
      <c r="A668" s="45" t="s">
        <v>331</v>
      </c>
    </row>
    <row r="669" spans="1:1" ht="15.75" customHeight="1" x14ac:dyDescent="0.2">
      <c r="A669" s="45" t="s">
        <v>246</v>
      </c>
    </row>
    <row r="670" spans="1:1" ht="15.75" customHeight="1" x14ac:dyDescent="0.2">
      <c r="A670" s="45" t="s">
        <v>349</v>
      </c>
    </row>
    <row r="671" spans="1:1" ht="15.75" customHeight="1" x14ac:dyDescent="0.2">
      <c r="A671" s="45" t="s">
        <v>330</v>
      </c>
    </row>
    <row r="672" spans="1:1" ht="15.75" customHeight="1" x14ac:dyDescent="0.2">
      <c r="A672" s="45" t="s">
        <v>329</v>
      </c>
    </row>
    <row r="673" spans="1:1" ht="15.75" customHeight="1" x14ac:dyDescent="0.2">
      <c r="A673" s="45" t="s">
        <v>328</v>
      </c>
    </row>
    <row r="674" spans="1:1" ht="15.75" customHeight="1" x14ac:dyDescent="0.2">
      <c r="A674" s="45" t="s">
        <v>418</v>
      </c>
    </row>
    <row r="675" spans="1:1" ht="15.75" customHeight="1" x14ac:dyDescent="0.2">
      <c r="A675" s="45" t="s">
        <v>138</v>
      </c>
    </row>
    <row r="676" spans="1:1" ht="15.75" customHeight="1" x14ac:dyDescent="0.2">
      <c r="A676" s="45" t="s">
        <v>137</v>
      </c>
    </row>
    <row r="677" spans="1:1" ht="15.75" customHeight="1" x14ac:dyDescent="0.2">
      <c r="A677" s="3" t="s">
        <v>327</v>
      </c>
    </row>
    <row r="678" spans="1:1" ht="15.75" customHeight="1" x14ac:dyDescent="0.2">
      <c r="A678" s="45" t="s">
        <v>136</v>
      </c>
    </row>
    <row r="679" spans="1:1" ht="15.75" customHeight="1" x14ac:dyDescent="0.2">
      <c r="A679" s="45" t="s">
        <v>326</v>
      </c>
    </row>
    <row r="680" spans="1:1" ht="30" x14ac:dyDescent="0.2">
      <c r="A680" s="45" t="s">
        <v>59</v>
      </c>
    </row>
    <row r="681" spans="1:1" ht="15.75" customHeight="1" x14ac:dyDescent="0.2">
      <c r="A681" s="45" t="s">
        <v>358</v>
      </c>
    </row>
    <row r="682" spans="1:1" ht="15.75" customHeight="1" x14ac:dyDescent="0.2">
      <c r="A682" s="45" t="s">
        <v>325</v>
      </c>
    </row>
    <row r="683" spans="1:1" ht="45" x14ac:dyDescent="0.2">
      <c r="A683" s="45" t="s">
        <v>497</v>
      </c>
    </row>
    <row r="684" spans="1:1" ht="15.75" customHeight="1" x14ac:dyDescent="0.2">
      <c r="A684" s="45" t="s">
        <v>287</v>
      </c>
    </row>
    <row r="685" spans="1:1" ht="15.75" customHeight="1" x14ac:dyDescent="0.2">
      <c r="A685" s="45" t="s">
        <v>381</v>
      </c>
    </row>
    <row r="686" spans="1:1" ht="15.75" customHeight="1" x14ac:dyDescent="0.2">
      <c r="A686" s="45" t="s">
        <v>324</v>
      </c>
    </row>
    <row r="687" spans="1:1" ht="15.75" customHeight="1" x14ac:dyDescent="0.2">
      <c r="A687" s="45" t="s">
        <v>239</v>
      </c>
    </row>
    <row r="688" spans="1:1" ht="15.75" customHeight="1" x14ac:dyDescent="0.2">
      <c r="A688" s="45" t="s">
        <v>135</v>
      </c>
    </row>
    <row r="689" spans="1:3" ht="30" x14ac:dyDescent="0.2">
      <c r="A689" s="45" t="s">
        <v>323</v>
      </c>
    </row>
    <row r="690" spans="1:3" ht="15.75" customHeight="1" x14ac:dyDescent="0.2">
      <c r="A690" s="45" t="s">
        <v>134</v>
      </c>
    </row>
    <row r="691" spans="1:3" ht="15.75" customHeight="1" x14ac:dyDescent="0.2">
      <c r="A691" s="45" t="s">
        <v>286</v>
      </c>
    </row>
    <row r="692" spans="1:3" s="7" customFormat="1" ht="15.75" customHeight="1" x14ac:dyDescent="0.2">
      <c r="A692" s="45" t="s">
        <v>16</v>
      </c>
      <c r="C692" s="17"/>
    </row>
    <row r="693" spans="1:3" ht="45" x14ac:dyDescent="0.2">
      <c r="A693" s="45" t="s">
        <v>304</v>
      </c>
    </row>
    <row r="694" spans="1:3" ht="15.75" customHeight="1" x14ac:dyDescent="0.2">
      <c r="A694" s="45" t="s">
        <v>303</v>
      </c>
    </row>
    <row r="695" spans="1:3" ht="15.75" customHeight="1" x14ac:dyDescent="0.2">
      <c r="A695" s="45" t="s">
        <v>472</v>
      </c>
    </row>
    <row r="696" spans="1:3" ht="15.75" customHeight="1" x14ac:dyDescent="0.2">
      <c r="A696" s="45" t="s">
        <v>237</v>
      </c>
    </row>
    <row r="697" spans="1:3" ht="15.75" customHeight="1" x14ac:dyDescent="0.2">
      <c r="A697" s="44"/>
    </row>
    <row r="698" spans="1:3" ht="15.75" customHeight="1" x14ac:dyDescent="0.25">
      <c r="A698" s="2" t="s">
        <v>302</v>
      </c>
    </row>
    <row r="699" spans="1:3" ht="30" x14ac:dyDescent="0.2">
      <c r="A699" s="45" t="s">
        <v>301</v>
      </c>
    </row>
    <row r="700" spans="1:3" ht="15.75" customHeight="1" x14ac:dyDescent="0.2">
      <c r="A700" s="45" t="s">
        <v>300</v>
      </c>
    </row>
    <row r="701" spans="1:3" ht="15.75" customHeight="1" x14ac:dyDescent="0.2">
      <c r="A701" s="3" t="s">
        <v>299</v>
      </c>
    </row>
    <row r="702" spans="1:3" ht="15.75" customHeight="1" x14ac:dyDescent="0.2"/>
    <row r="703" spans="1:3" ht="15.75" customHeight="1" x14ac:dyDescent="0.2">
      <c r="A703" s="26" t="s">
        <v>298</v>
      </c>
    </row>
    <row r="704" spans="1:3" ht="30" x14ac:dyDescent="0.2">
      <c r="A704" s="45" t="s">
        <v>297</v>
      </c>
    </row>
    <row r="705" spans="1:1" ht="15.75" customHeight="1" x14ac:dyDescent="0.2">
      <c r="A705" s="45" t="s">
        <v>239</v>
      </c>
    </row>
    <row r="706" spans="1:1" ht="15.75" customHeight="1" x14ac:dyDescent="0.2">
      <c r="A706" s="45"/>
    </row>
    <row r="707" spans="1:1" ht="15.75" customHeight="1" x14ac:dyDescent="0.2">
      <c r="A707" s="46"/>
    </row>
    <row r="708" spans="1:1" ht="15.75" customHeight="1" x14ac:dyDescent="0.2">
      <c r="A708" s="45"/>
    </row>
    <row r="709" spans="1:1" ht="15.75" customHeight="1" x14ac:dyDescent="0.2">
      <c r="A709" s="26" t="s">
        <v>410</v>
      </c>
    </row>
    <row r="710" spans="1:1" ht="45" x14ac:dyDescent="0.2">
      <c r="A710" s="45" t="s">
        <v>296</v>
      </c>
    </row>
    <row r="711" spans="1:1" ht="15.75" customHeight="1" x14ac:dyDescent="0.2">
      <c r="A711" s="45" t="s">
        <v>295</v>
      </c>
    </row>
    <row r="712" spans="1:1" ht="15.75" customHeight="1" x14ac:dyDescent="0.2">
      <c r="A712" s="45" t="s">
        <v>294</v>
      </c>
    </row>
    <row r="713" spans="1:1" ht="15.75" customHeight="1" x14ac:dyDescent="0.2">
      <c r="A713" s="45" t="s">
        <v>293</v>
      </c>
    </row>
    <row r="714" spans="1:1" ht="15.75" customHeight="1" x14ac:dyDescent="0.2">
      <c r="A714" s="45"/>
    </row>
    <row r="715" spans="1:1" ht="15.75" customHeight="1" x14ac:dyDescent="0.2">
      <c r="A715" s="26" t="s">
        <v>292</v>
      </c>
    </row>
    <row r="716" spans="1:1" ht="15.75" customHeight="1" x14ac:dyDescent="0.2">
      <c r="A716" s="45" t="s">
        <v>291</v>
      </c>
    </row>
    <row r="717" spans="1:1" ht="15.75" customHeight="1" x14ac:dyDescent="0.2">
      <c r="A717" s="45"/>
    </row>
    <row r="718" spans="1:1" ht="15.75" customHeight="1" x14ac:dyDescent="0.2">
      <c r="A718" s="26" t="s">
        <v>290</v>
      </c>
    </row>
    <row r="719" spans="1:1" ht="15.75" customHeight="1" x14ac:dyDescent="0.2">
      <c r="A719" s="45" t="s">
        <v>289</v>
      </c>
    </row>
    <row r="720" spans="1:1" ht="15.75" customHeight="1" x14ac:dyDescent="0.2">
      <c r="A720" s="45"/>
    </row>
    <row r="721" spans="1:1" ht="15.75" customHeight="1" x14ac:dyDescent="0.2">
      <c r="A721" s="26" t="s">
        <v>288</v>
      </c>
    </row>
    <row r="722" spans="1:1" ht="15.75" customHeight="1" x14ac:dyDescent="0.2">
      <c r="A722" s="45" t="s">
        <v>351</v>
      </c>
    </row>
    <row r="723" spans="1:1" ht="15.75" customHeight="1" x14ac:dyDescent="0.2">
      <c r="A723" s="45" t="s">
        <v>350</v>
      </c>
    </row>
    <row r="724" spans="1:1" ht="15.75" customHeight="1" x14ac:dyDescent="0.2">
      <c r="A724" s="45" t="s">
        <v>138</v>
      </c>
    </row>
    <row r="725" spans="1:1" ht="15.75" customHeight="1" x14ac:dyDescent="0.2">
      <c r="A725" s="45" t="s">
        <v>287</v>
      </c>
    </row>
    <row r="726" spans="1:1" ht="15.75" customHeight="1" x14ac:dyDescent="0.2">
      <c r="A726" s="45" t="s">
        <v>135</v>
      </c>
    </row>
    <row r="727" spans="1:1" ht="15.75" customHeight="1" x14ac:dyDescent="0.2">
      <c r="A727" s="45" t="s">
        <v>134</v>
      </c>
    </row>
    <row r="728" spans="1:1" ht="15.75" customHeight="1" x14ac:dyDescent="0.2">
      <c r="A728" s="45" t="s">
        <v>286</v>
      </c>
    </row>
    <row r="729" spans="1:1" ht="15.75" customHeight="1" x14ac:dyDescent="0.2">
      <c r="A729" s="45" t="s">
        <v>285</v>
      </c>
    </row>
    <row r="730" spans="1:1" ht="15.75" customHeight="1" x14ac:dyDescent="0.2">
      <c r="A730" s="45" t="s">
        <v>485</v>
      </c>
    </row>
    <row r="731" spans="1:1" ht="15.75" customHeight="1" x14ac:dyDescent="0.2">
      <c r="A731" s="45"/>
    </row>
    <row r="732" spans="1:1" ht="15.75" customHeight="1" x14ac:dyDescent="0.2">
      <c r="A732" s="47"/>
    </row>
    <row r="733" spans="1:1" ht="15.75" customHeight="1" x14ac:dyDescent="0.2">
      <c r="A733" s="47"/>
    </row>
    <row r="734" spans="1:1" ht="15.75" customHeight="1" x14ac:dyDescent="0.2">
      <c r="A734" s="26" t="s">
        <v>284</v>
      </c>
    </row>
    <row r="735" spans="1:1" ht="45" x14ac:dyDescent="0.2">
      <c r="A735" s="45" t="s">
        <v>283</v>
      </c>
    </row>
    <row r="736" spans="1:1" ht="15.75" customHeight="1" x14ac:dyDescent="0.2">
      <c r="A736" s="45" t="s">
        <v>81</v>
      </c>
    </row>
    <row r="737" spans="1:1" ht="15.75" customHeight="1" x14ac:dyDescent="0.2">
      <c r="A737" s="45" t="s">
        <v>106</v>
      </c>
    </row>
    <row r="738" spans="1:1" ht="15.75" customHeight="1" x14ac:dyDescent="0.2">
      <c r="A738" s="45" t="s">
        <v>282</v>
      </c>
    </row>
    <row r="739" spans="1:1" ht="15.75" customHeight="1" x14ac:dyDescent="0.2">
      <c r="A739" s="45" t="s">
        <v>281</v>
      </c>
    </row>
    <row r="740" spans="1:1" ht="15.75" customHeight="1" x14ac:dyDescent="0.2">
      <c r="A740" s="45"/>
    </row>
    <row r="741" spans="1:1" ht="15.75" customHeight="1" x14ac:dyDescent="0.2">
      <c r="A741" s="26" t="s">
        <v>70</v>
      </c>
    </row>
    <row r="742" spans="1:1" ht="15.75" customHeight="1" x14ac:dyDescent="0.2">
      <c r="A742" s="45" t="s">
        <v>526</v>
      </c>
    </row>
    <row r="743" spans="1:1" ht="15.75" customHeight="1" x14ac:dyDescent="0.2">
      <c r="A743" s="45" t="s">
        <v>525</v>
      </c>
    </row>
    <row r="744" spans="1:1" ht="30" x14ac:dyDescent="0.2">
      <c r="A744" s="45" t="s">
        <v>524</v>
      </c>
    </row>
    <row r="745" spans="1:1" ht="15.75" customHeight="1" x14ac:dyDescent="0.2">
      <c r="A745" s="45" t="s">
        <v>523</v>
      </c>
    </row>
    <row r="746" spans="1:1" ht="15.75" customHeight="1" x14ac:dyDescent="0.2">
      <c r="A746" s="45" t="s">
        <v>522</v>
      </c>
    </row>
    <row r="747" spans="1:1" ht="15.75" customHeight="1" x14ac:dyDescent="0.2">
      <c r="A747" s="45"/>
    </row>
    <row r="748" spans="1:1" ht="15.75" customHeight="1" x14ac:dyDescent="0.2">
      <c r="A748" s="26" t="s">
        <v>521</v>
      </c>
    </row>
    <row r="749" spans="1:1" ht="15.75" customHeight="1" x14ac:dyDescent="0.2">
      <c r="A749" s="45" t="s">
        <v>520</v>
      </c>
    </row>
    <row r="750" spans="1:1" ht="15" x14ac:dyDescent="0.2">
      <c r="A750" s="45"/>
    </row>
    <row r="751" spans="1:1" ht="15.75" customHeight="1" x14ac:dyDescent="0.2">
      <c r="A751" s="26" t="s">
        <v>519</v>
      </c>
    </row>
    <row r="752" spans="1:1" ht="15.75" customHeight="1" x14ac:dyDescent="0.2">
      <c r="A752" s="45" t="s">
        <v>145</v>
      </c>
    </row>
    <row r="753" spans="1:1" ht="15.75" customHeight="1" x14ac:dyDescent="0.2">
      <c r="A753" s="45"/>
    </row>
    <row r="754" spans="1:1" ht="15.75" customHeight="1" x14ac:dyDescent="0.2">
      <c r="A754" s="26" t="s">
        <v>518</v>
      </c>
    </row>
    <row r="755" spans="1:1" ht="15.75" customHeight="1" x14ac:dyDescent="0.2">
      <c r="A755" s="45" t="s">
        <v>517</v>
      </c>
    </row>
    <row r="756" spans="1:1" ht="15.75" customHeight="1" x14ac:dyDescent="0.2">
      <c r="A756" s="45" t="s">
        <v>64</v>
      </c>
    </row>
    <row r="757" spans="1:1" ht="30" x14ac:dyDescent="0.2">
      <c r="A757" s="45" t="s">
        <v>516</v>
      </c>
    </row>
    <row r="758" spans="1:1" ht="30" x14ac:dyDescent="0.2">
      <c r="A758" s="45" t="s">
        <v>502</v>
      </c>
    </row>
    <row r="759" spans="1:1" ht="15.75" customHeight="1" x14ac:dyDescent="0.2">
      <c r="A759" s="45" t="s">
        <v>501</v>
      </c>
    </row>
    <row r="760" spans="1:1" ht="15.75" customHeight="1" x14ac:dyDescent="0.2">
      <c r="A760" s="45"/>
    </row>
    <row r="761" spans="1:1" ht="31.5" x14ac:dyDescent="0.2">
      <c r="A761" s="26" t="s">
        <v>10</v>
      </c>
    </row>
    <row r="762" spans="1:1" ht="15.75" customHeight="1" x14ac:dyDescent="0.2">
      <c r="A762" s="45" t="s">
        <v>9</v>
      </c>
    </row>
    <row r="763" spans="1:1" ht="45" x14ac:dyDescent="0.2">
      <c r="A763" s="45" t="s">
        <v>8</v>
      </c>
    </row>
    <row r="764" spans="1:1" ht="15.75" customHeight="1" x14ac:dyDescent="0.2">
      <c r="A764" s="45" t="s">
        <v>82</v>
      </c>
    </row>
    <row r="765" spans="1:1" ht="15.75" customHeight="1" x14ac:dyDescent="0.2">
      <c r="A765" s="45" t="s">
        <v>7</v>
      </c>
    </row>
    <row r="766" spans="1:1" ht="15.75" customHeight="1" x14ac:dyDescent="0.2">
      <c r="A766" s="45"/>
    </row>
    <row r="767" spans="1:1" ht="15.75" customHeight="1" x14ac:dyDescent="0.2">
      <c r="A767" s="26" t="s">
        <v>6</v>
      </c>
    </row>
    <row r="768" spans="1:1" ht="15.75" customHeight="1" x14ac:dyDescent="0.2">
      <c r="A768" s="45" t="s">
        <v>5</v>
      </c>
    </row>
    <row r="769" spans="1:3" ht="15.75" customHeight="1" x14ac:dyDescent="0.2">
      <c r="A769" s="45" t="s">
        <v>4</v>
      </c>
    </row>
    <row r="770" spans="1:3" ht="15.75" customHeight="1" x14ac:dyDescent="0.2">
      <c r="A770" s="45" t="s">
        <v>3</v>
      </c>
    </row>
    <row r="771" spans="1:3" ht="15.75" customHeight="1" x14ac:dyDescent="0.2">
      <c r="A771" s="45" t="s">
        <v>2</v>
      </c>
    </row>
    <row r="772" spans="1:3" s="7" customFormat="1" ht="15.75" customHeight="1" x14ac:dyDescent="0.2">
      <c r="A772" s="45" t="s">
        <v>1</v>
      </c>
      <c r="C772" s="17"/>
    </row>
    <row r="773" spans="1:3" ht="15.75" customHeight="1" x14ac:dyDescent="0.2">
      <c r="A773" s="45" t="s">
        <v>155</v>
      </c>
    </row>
    <row r="774" spans="1:3" ht="15.75" customHeight="1" x14ac:dyDescent="0.2">
      <c r="A774" s="45" t="s">
        <v>0</v>
      </c>
    </row>
    <row r="775" spans="1:3" ht="15.75" customHeight="1" x14ac:dyDescent="0.2">
      <c r="A775" s="45" t="s">
        <v>475</v>
      </c>
    </row>
    <row r="776" spans="1:3" ht="15.75" customHeight="1" x14ac:dyDescent="0.2">
      <c r="A776" s="45" t="s">
        <v>488</v>
      </c>
    </row>
    <row r="777" spans="1:3" ht="45" x14ac:dyDescent="0.2">
      <c r="A777" s="44" t="s">
        <v>487</v>
      </c>
    </row>
    <row r="778" spans="1:3" ht="15.75" customHeight="1" x14ac:dyDescent="0.2">
      <c r="A778" s="45" t="s">
        <v>486</v>
      </c>
    </row>
    <row r="779" spans="1:3" ht="15.75" customHeight="1" x14ac:dyDescent="0.2">
      <c r="A779" s="3" t="s">
        <v>485</v>
      </c>
    </row>
    <row r="780" spans="1:3" ht="15.75" customHeight="1" x14ac:dyDescent="0.2">
      <c r="A780" s="3" t="s">
        <v>484</v>
      </c>
    </row>
    <row r="781" spans="1:3" ht="15.75" customHeight="1" x14ac:dyDescent="0.2">
      <c r="A781" s="3" t="s">
        <v>483</v>
      </c>
    </row>
    <row r="782" spans="1:3" ht="15.75" customHeight="1" x14ac:dyDescent="0.2"/>
    <row r="783" spans="1:3" ht="15.75" customHeight="1" x14ac:dyDescent="0.2">
      <c r="A783" s="26" t="s">
        <v>482</v>
      </c>
    </row>
    <row r="784" spans="1:3" ht="15.75" customHeight="1" x14ac:dyDescent="0.2">
      <c r="A784" s="45" t="s">
        <v>500</v>
      </c>
    </row>
    <row r="785" spans="1:1" ht="15.75" customHeight="1" x14ac:dyDescent="0.2">
      <c r="A785" s="45" t="s">
        <v>80</v>
      </c>
    </row>
    <row r="786" spans="1:1" ht="15.75" customHeight="1" x14ac:dyDescent="0.2">
      <c r="A786" s="45" t="s">
        <v>176</v>
      </c>
    </row>
    <row r="787" spans="1:1" ht="15.75" customHeight="1" x14ac:dyDescent="0.2">
      <c r="A787" s="45" t="s">
        <v>64</v>
      </c>
    </row>
    <row r="788" spans="1:1" ht="15.75" customHeight="1" x14ac:dyDescent="0.2">
      <c r="A788" s="46"/>
    </row>
    <row r="789" spans="1:1" ht="15.75" customHeight="1" x14ac:dyDescent="0.2">
      <c r="A789" s="45"/>
    </row>
    <row r="790" spans="1:1" ht="15.75" customHeight="1" x14ac:dyDescent="0.2">
      <c r="A790" s="45" t="s">
        <v>499</v>
      </c>
    </row>
    <row r="791" spans="1:1" ht="15.75" customHeight="1" x14ac:dyDescent="0.2">
      <c r="A791" s="45" t="s">
        <v>498</v>
      </c>
    </row>
    <row r="792" spans="1:1" ht="45" x14ac:dyDescent="0.2">
      <c r="A792" s="45" t="s">
        <v>497</v>
      </c>
    </row>
    <row r="793" spans="1:1" ht="15.75" customHeight="1" x14ac:dyDescent="0.2">
      <c r="A793" s="45" t="s">
        <v>352</v>
      </c>
    </row>
    <row r="794" spans="1:1" ht="15.75" customHeight="1" x14ac:dyDescent="0.2">
      <c r="A794" s="45" t="s">
        <v>496</v>
      </c>
    </row>
    <row r="795" spans="1:1" ht="15.75" customHeight="1" x14ac:dyDescent="0.2">
      <c r="A795" s="45" t="s">
        <v>208</v>
      </c>
    </row>
    <row r="796" spans="1:1" ht="15.75" customHeight="1" x14ac:dyDescent="0.2">
      <c r="A796" s="45" t="s">
        <v>207</v>
      </c>
    </row>
    <row r="797" spans="1:1" ht="15.75" customHeight="1" x14ac:dyDescent="0.2">
      <c r="A797" s="45" t="s">
        <v>139</v>
      </c>
    </row>
    <row r="798" spans="1:1" ht="15.75" customHeight="1" x14ac:dyDescent="0.2">
      <c r="A798" s="45" t="s">
        <v>413</v>
      </c>
    </row>
    <row r="799" spans="1:1" ht="15.75" customHeight="1" x14ac:dyDescent="0.2">
      <c r="A799" s="45" t="s">
        <v>412</v>
      </c>
    </row>
    <row r="800" spans="1:1" ht="15.75" customHeight="1" x14ac:dyDescent="0.2">
      <c r="A800" s="45"/>
    </row>
    <row r="801" spans="1:1" ht="15.75" customHeight="1" x14ac:dyDescent="0.2">
      <c r="A801" s="26" t="s">
        <v>100</v>
      </c>
    </row>
    <row r="802" spans="1:1" ht="15.75" customHeight="1" x14ac:dyDescent="0.2">
      <c r="A802" s="45" t="s">
        <v>99</v>
      </c>
    </row>
    <row r="803" spans="1:1" ht="15.75" customHeight="1" x14ac:dyDescent="0.2">
      <c r="A803" s="45"/>
    </row>
    <row r="804" spans="1:1" ht="15.75" customHeight="1" x14ac:dyDescent="0.2">
      <c r="A804" s="26" t="s">
        <v>98</v>
      </c>
    </row>
    <row r="805" spans="1:1" ht="15.75" customHeight="1" x14ac:dyDescent="0.2">
      <c r="A805" s="3" t="s">
        <v>97</v>
      </c>
    </row>
    <row r="806" spans="1:1" ht="15.75" customHeight="1" x14ac:dyDescent="0.2"/>
    <row r="807" spans="1:1" ht="15.75" customHeight="1" x14ac:dyDescent="0.25">
      <c r="A807" s="2" t="s">
        <v>96</v>
      </c>
    </row>
    <row r="808" spans="1:1" ht="15.75" customHeight="1" x14ac:dyDescent="0.2">
      <c r="A808" s="45" t="s">
        <v>95</v>
      </c>
    </row>
    <row r="809" spans="1:1" ht="45" x14ac:dyDescent="0.2">
      <c r="A809" s="45" t="s">
        <v>220</v>
      </c>
    </row>
    <row r="810" spans="1:1" ht="15.75" customHeight="1" x14ac:dyDescent="0.2">
      <c r="A810" s="45" t="s">
        <v>94</v>
      </c>
    </row>
    <row r="811" spans="1:1" ht="15.75" customHeight="1" x14ac:dyDescent="0.2">
      <c r="A811" s="45"/>
    </row>
    <row r="812" spans="1:1" ht="31.5" x14ac:dyDescent="0.2">
      <c r="A812" s="26" t="s">
        <v>93</v>
      </c>
    </row>
    <row r="813" spans="1:1" ht="15.75" customHeight="1" x14ac:dyDescent="0.2">
      <c r="A813" s="45" t="s">
        <v>92</v>
      </c>
    </row>
    <row r="814" spans="1:1" ht="15.75" customHeight="1" x14ac:dyDescent="0.2">
      <c r="A814" s="45"/>
    </row>
    <row r="815" spans="1:1" ht="15.75" customHeight="1" x14ac:dyDescent="0.2">
      <c r="A815" s="26" t="s">
        <v>91</v>
      </c>
    </row>
    <row r="816" spans="1:1" ht="15.75" customHeight="1" x14ac:dyDescent="0.2">
      <c r="A816" s="45" t="s">
        <v>377</v>
      </c>
    </row>
    <row r="817" spans="1:1" ht="15.75" customHeight="1" x14ac:dyDescent="0.2">
      <c r="A817" s="45" t="s">
        <v>90</v>
      </c>
    </row>
    <row r="818" spans="1:1" ht="15.75" customHeight="1" x14ac:dyDescent="0.2">
      <c r="A818" s="3" t="s">
        <v>89</v>
      </c>
    </row>
    <row r="819" spans="1:1" ht="15.75" customHeight="1" x14ac:dyDescent="0.2"/>
    <row r="820" spans="1:1" ht="15.75" customHeight="1" x14ac:dyDescent="0.25">
      <c r="A820" s="2" t="s">
        <v>88</v>
      </c>
    </row>
    <row r="821" spans="1:1" ht="15.75" customHeight="1" x14ac:dyDescent="0.2">
      <c r="A821" s="3" t="s">
        <v>87</v>
      </c>
    </row>
    <row r="822" spans="1:1" ht="15.75" customHeight="1" x14ac:dyDescent="0.2">
      <c r="A822" s="3" t="s">
        <v>86</v>
      </c>
    </row>
    <row r="823" spans="1:1" ht="15.75" customHeight="1" x14ac:dyDescent="0.2">
      <c r="A823" s="3" t="s">
        <v>85</v>
      </c>
    </row>
    <row r="824" spans="1:1" ht="15.75" customHeight="1" x14ac:dyDescent="0.2"/>
    <row r="825" spans="1:1" ht="15.75" customHeight="1" x14ac:dyDescent="0.2">
      <c r="A825" s="26" t="s">
        <v>84</v>
      </c>
    </row>
    <row r="826" spans="1:1" ht="15.75" customHeight="1" x14ac:dyDescent="0.2">
      <c r="A826" s="3" t="s">
        <v>83</v>
      </c>
    </row>
    <row r="827" spans="1:1" ht="15.75" customHeight="1" x14ac:dyDescent="0.2">
      <c r="A827" s="3" t="s">
        <v>186</v>
      </c>
    </row>
    <row r="828" spans="1:1" ht="15.75" customHeight="1" x14ac:dyDescent="0.2">
      <c r="A828" s="45" t="s">
        <v>376</v>
      </c>
    </row>
    <row r="829" spans="1:1" ht="15.75" customHeight="1" x14ac:dyDescent="0.2">
      <c r="A829" s="26" t="s">
        <v>280</v>
      </c>
    </row>
    <row r="830" spans="1:1" ht="15.75" customHeight="1" x14ac:dyDescent="0.2">
      <c r="A830" s="45" t="s">
        <v>279</v>
      </c>
    </row>
    <row r="831" spans="1:1" ht="15.75" customHeight="1" x14ac:dyDescent="0.2">
      <c r="A831" s="45"/>
    </row>
    <row r="832" spans="1:1" ht="15.75" customHeight="1" x14ac:dyDescent="0.2">
      <c r="A832" s="26" t="s">
        <v>278</v>
      </c>
    </row>
    <row r="833" spans="1:1" ht="15.75" customHeight="1" x14ac:dyDescent="0.2">
      <c r="A833" s="45" t="s">
        <v>277</v>
      </c>
    </row>
    <row r="834" spans="1:1" ht="45" x14ac:dyDescent="0.2">
      <c r="A834" s="45" t="s">
        <v>276</v>
      </c>
    </row>
    <row r="835" spans="1:1" ht="15.75" customHeight="1" x14ac:dyDescent="0.2">
      <c r="A835" s="45" t="s">
        <v>275</v>
      </c>
    </row>
    <row r="836" spans="1:1" ht="30" x14ac:dyDescent="0.2">
      <c r="A836" s="45" t="s">
        <v>59</v>
      </c>
    </row>
    <row r="837" spans="1:1" ht="15.75" customHeight="1" x14ac:dyDescent="0.2">
      <c r="A837" s="45" t="s">
        <v>274</v>
      </c>
    </row>
    <row r="838" spans="1:1" ht="15.75" customHeight="1" x14ac:dyDescent="0.2">
      <c r="A838" s="45"/>
    </row>
    <row r="839" spans="1:1" ht="15.75" customHeight="1" x14ac:dyDescent="0.2">
      <c r="A839" s="26" t="s">
        <v>273</v>
      </c>
    </row>
    <row r="840" spans="1:1" ht="30" x14ac:dyDescent="0.2">
      <c r="A840" s="45" t="s">
        <v>59</v>
      </c>
    </row>
    <row r="841" spans="1:1" ht="15.75" customHeight="1" x14ac:dyDescent="0.2">
      <c r="A841" s="45" t="s">
        <v>272</v>
      </c>
    </row>
    <row r="842" spans="1:1" ht="15.75" customHeight="1" x14ac:dyDescent="0.2">
      <c r="A842" s="45"/>
    </row>
    <row r="843" spans="1:1" ht="15.75" customHeight="1" x14ac:dyDescent="0.2">
      <c r="A843" s="26" t="s">
        <v>271</v>
      </c>
    </row>
    <row r="844" spans="1:1" ht="15.75" customHeight="1" x14ac:dyDescent="0.2">
      <c r="A844" s="45" t="s">
        <v>239</v>
      </c>
    </row>
    <row r="845" spans="1:1" ht="15.75" customHeight="1" x14ac:dyDescent="0.2">
      <c r="A845" s="45"/>
    </row>
    <row r="846" spans="1:1" ht="15.75" customHeight="1" x14ac:dyDescent="0.2">
      <c r="A846" s="26" t="s">
        <v>270</v>
      </c>
    </row>
    <row r="847" spans="1:1" ht="15.75" customHeight="1" x14ac:dyDescent="0.2">
      <c r="A847" s="3" t="s">
        <v>269</v>
      </c>
    </row>
    <row r="848" spans="1:1" ht="15.75" customHeight="1" x14ac:dyDescent="0.2"/>
    <row r="849" spans="1:1" ht="15.75" customHeight="1" x14ac:dyDescent="0.2">
      <c r="A849" s="26" t="s">
        <v>108</v>
      </c>
    </row>
    <row r="850" spans="1:1" ht="15.75" customHeight="1" x14ac:dyDescent="0.2">
      <c r="A850" s="45" t="s">
        <v>107</v>
      </c>
    </row>
    <row r="851" spans="1:1" ht="15.75" customHeight="1" x14ac:dyDescent="0.2">
      <c r="A851" s="45" t="s">
        <v>106</v>
      </c>
    </row>
    <row r="852" spans="1:1" ht="15.75" customHeight="1" x14ac:dyDescent="0.2">
      <c r="A852" s="45"/>
    </row>
    <row r="853" spans="1:1" ht="15.75" customHeight="1" x14ac:dyDescent="0.2">
      <c r="A853" s="45"/>
    </row>
    <row r="854" spans="1:1" ht="15.75" customHeight="1" x14ac:dyDescent="0.2">
      <c r="A854" s="26" t="s">
        <v>105</v>
      </c>
    </row>
    <row r="855" spans="1:1" ht="30" x14ac:dyDescent="0.2">
      <c r="A855" s="45" t="s">
        <v>104</v>
      </c>
    </row>
    <row r="856" spans="1:1" ht="15.75" customHeight="1" x14ac:dyDescent="0.2">
      <c r="A856" s="45" t="s">
        <v>103</v>
      </c>
    </row>
    <row r="857" spans="1:1" ht="15.75" customHeight="1" x14ac:dyDescent="0.2">
      <c r="A857" s="45"/>
    </row>
    <row r="858" spans="1:1" ht="15.75" customHeight="1" x14ac:dyDescent="0.2">
      <c r="A858" s="26" t="s">
        <v>102</v>
      </c>
    </row>
    <row r="859" spans="1:1" ht="15.75" customHeight="1" x14ac:dyDescent="0.2">
      <c r="A859" s="45" t="s">
        <v>459</v>
      </c>
    </row>
    <row r="860" spans="1:1" ht="15.75" customHeight="1" x14ac:dyDescent="0.2">
      <c r="A860" s="45"/>
    </row>
    <row r="861" spans="1:1" ht="15.75" customHeight="1" x14ac:dyDescent="0.2">
      <c r="A861" s="26" t="s">
        <v>160</v>
      </c>
    </row>
    <row r="862" spans="1:1" ht="15.75" customHeight="1" x14ac:dyDescent="0.2">
      <c r="A862" s="45" t="s">
        <v>159</v>
      </c>
    </row>
    <row r="863" spans="1:1" ht="15.75" customHeight="1" x14ac:dyDescent="0.2">
      <c r="A863" s="45"/>
    </row>
    <row r="864" spans="1:1" ht="15.75" x14ac:dyDescent="0.2">
      <c r="A864" s="26" t="s">
        <v>158</v>
      </c>
    </row>
    <row r="865" spans="1:1" ht="15.75" customHeight="1" x14ac:dyDescent="0.2">
      <c r="A865" s="45" t="s">
        <v>157</v>
      </c>
    </row>
    <row r="866" spans="1:1" ht="15.75" customHeight="1" x14ac:dyDescent="0.2">
      <c r="A866" s="45"/>
    </row>
    <row r="867" spans="1:1" ht="15.75" customHeight="1" x14ac:dyDescent="0.2">
      <c r="A867" s="46"/>
    </row>
    <row r="868" spans="1:1" ht="15.75" customHeight="1" x14ac:dyDescent="0.2">
      <c r="A868" s="45"/>
    </row>
    <row r="869" spans="1:1" ht="15.75" customHeight="1" x14ac:dyDescent="0.2">
      <c r="A869" s="45"/>
    </row>
    <row r="870" spans="1:1" ht="15.75" customHeight="1" x14ac:dyDescent="0.2">
      <c r="A870" s="26" t="s">
        <v>156</v>
      </c>
    </row>
    <row r="871" spans="1:1" ht="15.75" customHeight="1" x14ac:dyDescent="0.2">
      <c r="A871" s="45" t="s">
        <v>155</v>
      </c>
    </row>
    <row r="872" spans="1:1" ht="15.75" customHeight="1" x14ac:dyDescent="0.2">
      <c r="A872" s="45" t="s">
        <v>154</v>
      </c>
    </row>
    <row r="873" spans="1:1" ht="15.75" customHeight="1" x14ac:dyDescent="0.2">
      <c r="A873" s="44" t="s">
        <v>184</v>
      </c>
    </row>
    <row r="874" spans="1:1" ht="15.75" customHeight="1" x14ac:dyDescent="0.2">
      <c r="A874" s="45"/>
    </row>
    <row r="875" spans="1:1" ht="15.75" customHeight="1" x14ac:dyDescent="0.25">
      <c r="A875" s="2" t="s">
        <v>183</v>
      </c>
    </row>
    <row r="876" spans="1:1" ht="15.75" customHeight="1" x14ac:dyDescent="0.2">
      <c r="A876" s="45" t="s">
        <v>182</v>
      </c>
    </row>
    <row r="877" spans="1:1" ht="45" x14ac:dyDescent="0.2">
      <c r="A877" s="45" t="s">
        <v>181</v>
      </c>
    </row>
    <row r="878" spans="1:1" ht="15.75" customHeight="1" x14ac:dyDescent="0.2">
      <c r="A878" s="45" t="s">
        <v>180</v>
      </c>
    </row>
    <row r="879" spans="1:1" ht="15.75" customHeight="1" x14ac:dyDescent="0.2">
      <c r="A879" s="45" t="s">
        <v>179</v>
      </c>
    </row>
    <row r="880" spans="1:1" ht="30" x14ac:dyDescent="0.2">
      <c r="A880" s="45" t="s">
        <v>178</v>
      </c>
    </row>
    <row r="881" spans="1:1" ht="15.75" customHeight="1" x14ac:dyDescent="0.2">
      <c r="A881" s="45" t="s">
        <v>177</v>
      </c>
    </row>
    <row r="882" spans="1:1" ht="15.75" customHeight="1" x14ac:dyDescent="0.2">
      <c r="A882" s="45" t="s">
        <v>176</v>
      </c>
    </row>
    <row r="883" spans="1:1" ht="45" x14ac:dyDescent="0.2">
      <c r="A883" s="45" t="s">
        <v>175</v>
      </c>
    </row>
    <row r="884" spans="1:1" ht="15.75" customHeight="1" x14ac:dyDescent="0.2">
      <c r="A884" s="45" t="s">
        <v>174</v>
      </c>
    </row>
    <row r="885" spans="1:1" ht="15.75" customHeight="1" x14ac:dyDescent="0.2">
      <c r="A885" s="45" t="s">
        <v>173</v>
      </c>
    </row>
    <row r="886" spans="1:1" ht="30" x14ac:dyDescent="0.2">
      <c r="A886" s="45" t="s">
        <v>172</v>
      </c>
    </row>
    <row r="887" spans="1:1" ht="30" x14ac:dyDescent="0.2">
      <c r="A887" s="45" t="s">
        <v>444</v>
      </c>
    </row>
    <row r="888" spans="1:1" ht="15.75" customHeight="1" x14ac:dyDescent="0.2">
      <c r="A888" s="45" t="s">
        <v>443</v>
      </c>
    </row>
    <row r="889" spans="1:1" ht="15.75" customHeight="1" x14ac:dyDescent="0.2">
      <c r="A889" s="45" t="s">
        <v>442</v>
      </c>
    </row>
    <row r="890" spans="1:1" ht="15.75" customHeight="1" x14ac:dyDescent="0.2">
      <c r="A890" s="45" t="s">
        <v>441</v>
      </c>
    </row>
    <row r="891" spans="1:1" ht="15.75" customHeight="1" x14ac:dyDescent="0.2">
      <c r="A891" s="45" t="s">
        <v>440</v>
      </c>
    </row>
    <row r="892" spans="1:1" ht="15.75" customHeight="1" x14ac:dyDescent="0.2">
      <c r="A892" s="45" t="s">
        <v>439</v>
      </c>
    </row>
    <row r="893" spans="1:1" ht="15.75" customHeight="1" x14ac:dyDescent="0.2">
      <c r="A893" s="45" t="s">
        <v>240</v>
      </c>
    </row>
    <row r="894" spans="1:1" ht="15.75" customHeight="1" x14ac:dyDescent="0.2">
      <c r="A894" s="45" t="s">
        <v>438</v>
      </c>
    </row>
    <row r="895" spans="1:1" ht="15.75" customHeight="1" x14ac:dyDescent="0.2">
      <c r="A895" s="45" t="s">
        <v>437</v>
      </c>
    </row>
    <row r="896" spans="1:1" ht="15.75" customHeight="1" x14ac:dyDescent="0.2">
      <c r="A896" s="45" t="s">
        <v>436</v>
      </c>
    </row>
    <row r="897" spans="1:1" ht="15.75" customHeight="1" x14ac:dyDescent="0.2">
      <c r="A897" s="45" t="s">
        <v>435</v>
      </c>
    </row>
    <row r="898" spans="1:1" ht="15.75" customHeight="1" x14ac:dyDescent="0.2">
      <c r="A898" s="45" t="s">
        <v>132</v>
      </c>
    </row>
    <row r="899" spans="1:1" ht="15.75" customHeight="1" x14ac:dyDescent="0.2">
      <c r="A899" s="45" t="s">
        <v>210</v>
      </c>
    </row>
    <row r="900" spans="1:1" ht="15.75" customHeight="1" x14ac:dyDescent="0.2">
      <c r="A900" s="45" t="s">
        <v>209</v>
      </c>
    </row>
    <row r="901" spans="1:1" ht="15.75" customHeight="1" x14ac:dyDescent="0.2">
      <c r="A901" s="45" t="s">
        <v>208</v>
      </c>
    </row>
    <row r="902" spans="1:1" ht="15.75" customHeight="1" x14ac:dyDescent="0.2">
      <c r="A902" s="45" t="s">
        <v>207</v>
      </c>
    </row>
    <row r="903" spans="1:1" ht="15.75" customHeight="1" x14ac:dyDescent="0.2">
      <c r="A903" s="45" t="s">
        <v>139</v>
      </c>
    </row>
    <row r="904" spans="1:1" ht="15.75" customHeight="1" x14ac:dyDescent="0.2">
      <c r="A904" s="45" t="s">
        <v>413</v>
      </c>
    </row>
    <row r="905" spans="1:1" ht="15.75" customHeight="1" x14ac:dyDescent="0.2">
      <c r="A905" s="45" t="s">
        <v>412</v>
      </c>
    </row>
    <row r="906" spans="1:1" ht="30" x14ac:dyDescent="0.2">
      <c r="A906" s="45" t="s">
        <v>214</v>
      </c>
    </row>
    <row r="907" spans="1:1" ht="15.75" customHeight="1" x14ac:dyDescent="0.2">
      <c r="A907" s="45" t="s">
        <v>411</v>
      </c>
    </row>
    <row r="908" spans="1:1" ht="15.75" customHeight="1" x14ac:dyDescent="0.2">
      <c r="A908" s="45"/>
    </row>
    <row r="909" spans="1:1" ht="15.75" customHeight="1" x14ac:dyDescent="0.2">
      <c r="A909" s="26" t="s">
        <v>410</v>
      </c>
    </row>
    <row r="910" spans="1:1" ht="15.75" customHeight="1" x14ac:dyDescent="0.2">
      <c r="A910" s="26" t="s">
        <v>409</v>
      </c>
    </row>
    <row r="911" spans="1:1" ht="30" x14ac:dyDescent="0.2">
      <c r="A911" s="45" t="s">
        <v>408</v>
      </c>
    </row>
    <row r="912" spans="1:1" ht="15.75" customHeight="1" x14ac:dyDescent="0.2">
      <c r="A912" s="45" t="s">
        <v>407</v>
      </c>
    </row>
    <row r="913" spans="1:3" ht="45" x14ac:dyDescent="0.2">
      <c r="A913" s="45" t="s">
        <v>406</v>
      </c>
    </row>
    <row r="914" spans="1:3" ht="45" x14ac:dyDescent="0.2">
      <c r="A914" s="45" t="s">
        <v>405</v>
      </c>
    </row>
    <row r="915" spans="1:3" ht="15.75" customHeight="1" x14ac:dyDescent="0.2">
      <c r="A915" s="45" t="s">
        <v>404</v>
      </c>
    </row>
    <row r="916" spans="1:3" ht="30" x14ac:dyDescent="0.2">
      <c r="A916" s="45" t="s">
        <v>403</v>
      </c>
    </row>
    <row r="917" spans="1:3" ht="15.75" customHeight="1" x14ac:dyDescent="0.2">
      <c r="A917" s="45" t="s">
        <v>402</v>
      </c>
    </row>
    <row r="918" spans="1:3" ht="15.75" customHeight="1" x14ac:dyDescent="0.2">
      <c r="A918" s="3" t="s">
        <v>401</v>
      </c>
    </row>
    <row r="919" spans="1:3" ht="15.75" customHeight="1" x14ac:dyDescent="0.2"/>
    <row r="920" spans="1:3" ht="15.75" customHeight="1" x14ac:dyDescent="0.2">
      <c r="A920" s="26" t="s">
        <v>400</v>
      </c>
    </row>
    <row r="921" spans="1:3" ht="15.75" customHeight="1" x14ac:dyDescent="0.2">
      <c r="A921" s="45" t="s">
        <v>399</v>
      </c>
    </row>
    <row r="922" spans="1:3" ht="15.75" customHeight="1" x14ac:dyDescent="0.2">
      <c r="A922" s="45" t="s">
        <v>398</v>
      </c>
    </row>
    <row r="923" spans="1:3" ht="15.75" customHeight="1" x14ac:dyDescent="0.2">
      <c r="A923" s="45" t="s">
        <v>397</v>
      </c>
    </row>
    <row r="924" spans="1:3" ht="15.75" customHeight="1" x14ac:dyDescent="0.2">
      <c r="A924" s="45" t="s">
        <v>396</v>
      </c>
    </row>
    <row r="925" spans="1:3" ht="15.75" customHeight="1" x14ac:dyDescent="0.2">
      <c r="A925" s="45" t="s">
        <v>395</v>
      </c>
    </row>
    <row r="926" spans="1:3" ht="15.75" customHeight="1" x14ac:dyDescent="0.2">
      <c r="A926" s="45" t="s">
        <v>394</v>
      </c>
    </row>
    <row r="927" spans="1:3" s="25" customFormat="1" ht="15.75" customHeight="1" x14ac:dyDescent="0.2">
      <c r="A927" s="45" t="s">
        <v>393</v>
      </c>
      <c r="C927" s="63"/>
    </row>
    <row r="928" spans="1:3" ht="15.75" customHeight="1" x14ac:dyDescent="0.2">
      <c r="A928" s="45" t="s">
        <v>392</v>
      </c>
    </row>
    <row r="929" spans="1:1" ht="15.75" customHeight="1" x14ac:dyDescent="0.2">
      <c r="A929" s="45" t="s">
        <v>195</v>
      </c>
    </row>
    <row r="930" spans="1:1" ht="15.75" customHeight="1" x14ac:dyDescent="0.2">
      <c r="A930" s="45"/>
    </row>
    <row r="931" spans="1:1" ht="15.75" customHeight="1" x14ac:dyDescent="0.2">
      <c r="A931" s="26" t="s">
        <v>512</v>
      </c>
    </row>
    <row r="932" spans="1:1" ht="15.75" customHeight="1" x14ac:dyDescent="0.2">
      <c r="A932" s="48" t="s">
        <v>511</v>
      </c>
    </row>
    <row r="933" spans="1:1" ht="15.75" customHeight="1" x14ac:dyDescent="0.2">
      <c r="A933" s="45" t="s">
        <v>510</v>
      </c>
    </row>
    <row r="934" spans="1:1" ht="45" x14ac:dyDescent="0.2">
      <c r="A934" s="45" t="s">
        <v>509</v>
      </c>
    </row>
    <row r="935" spans="1:1" ht="15.75" customHeight="1" x14ac:dyDescent="0.2">
      <c r="A935" s="45" t="s">
        <v>508</v>
      </c>
    </row>
    <row r="936" spans="1:1" ht="15.75" customHeight="1" x14ac:dyDescent="0.2">
      <c r="A936" s="45" t="s">
        <v>59</v>
      </c>
    </row>
    <row r="937" spans="1:1" ht="15.75" customHeight="1" x14ac:dyDescent="0.2">
      <c r="A937" s="45"/>
    </row>
    <row r="938" spans="1:1" ht="15.75" customHeight="1" x14ac:dyDescent="0.2">
      <c r="A938" s="26" t="s">
        <v>507</v>
      </c>
    </row>
    <row r="939" spans="1:1" ht="30" x14ac:dyDescent="0.2">
      <c r="A939" s="45" t="s">
        <v>252</v>
      </c>
    </row>
    <row r="940" spans="1:1" ht="15.75" customHeight="1" x14ac:dyDescent="0.2">
      <c r="A940" s="45" t="s">
        <v>506</v>
      </c>
    </row>
    <row r="941" spans="1:1" ht="15.75" customHeight="1" x14ac:dyDescent="0.2">
      <c r="A941" s="45" t="s">
        <v>505</v>
      </c>
    </row>
    <row r="942" spans="1:1" ht="15.75" customHeight="1" x14ac:dyDescent="0.2">
      <c r="A942" s="45"/>
    </row>
    <row r="943" spans="1:1" ht="15.75" customHeight="1" x14ac:dyDescent="0.2">
      <c r="A943" s="26" t="s">
        <v>504</v>
      </c>
    </row>
    <row r="944" spans="1:1" ht="30" x14ac:dyDescent="0.2">
      <c r="A944" s="45" t="s">
        <v>503</v>
      </c>
    </row>
    <row r="945" spans="1:1" ht="15.75" customHeight="1" x14ac:dyDescent="0.2">
      <c r="A945" s="45" t="s">
        <v>257</v>
      </c>
    </row>
    <row r="946" spans="1:1" ht="15.75" customHeight="1" x14ac:dyDescent="0.2">
      <c r="A946" s="45" t="s">
        <v>256</v>
      </c>
    </row>
    <row r="947" spans="1:1" ht="15.75" customHeight="1" x14ac:dyDescent="0.2">
      <c r="A947" s="46"/>
    </row>
    <row r="948" spans="1:1" ht="15.75" customHeight="1" x14ac:dyDescent="0.2">
      <c r="A948" s="45"/>
    </row>
    <row r="949" spans="1:1" ht="30" x14ac:dyDescent="0.2">
      <c r="A949" s="45" t="s">
        <v>255</v>
      </c>
    </row>
    <row r="950" spans="1:1" ht="15.75" customHeight="1" x14ac:dyDescent="0.2">
      <c r="A950" s="45" t="s">
        <v>254</v>
      </c>
    </row>
    <row r="951" spans="1:1" ht="15.75" customHeight="1" x14ac:dyDescent="0.2">
      <c r="A951" s="9" t="s">
        <v>253</v>
      </c>
    </row>
    <row r="952" spans="1:1" ht="30" x14ac:dyDescent="0.2">
      <c r="A952" s="45" t="s">
        <v>252</v>
      </c>
    </row>
    <row r="953" spans="1:1" ht="15.75" customHeight="1" x14ac:dyDescent="0.2">
      <c r="A953" s="45" t="s">
        <v>251</v>
      </c>
    </row>
    <row r="954" spans="1:1" ht="45" x14ac:dyDescent="0.2">
      <c r="A954" s="45" t="s">
        <v>250</v>
      </c>
    </row>
    <row r="955" spans="1:1" ht="15.75" customHeight="1" x14ac:dyDescent="0.2">
      <c r="A955" s="45" t="s">
        <v>249</v>
      </c>
    </row>
    <row r="956" spans="1:1" ht="45" x14ac:dyDescent="0.2">
      <c r="A956" s="45" t="s">
        <v>248</v>
      </c>
    </row>
    <row r="957" spans="1:1" ht="15.75" customHeight="1" x14ac:dyDescent="0.2">
      <c r="A957" s="45" t="s">
        <v>247</v>
      </c>
    </row>
    <row r="958" spans="1:1" ht="15.75" customHeight="1" x14ac:dyDescent="0.2">
      <c r="A958" s="45" t="s">
        <v>246</v>
      </c>
    </row>
    <row r="959" spans="1:1" ht="45" x14ac:dyDescent="0.2">
      <c r="A959" s="45" t="s">
        <v>245</v>
      </c>
    </row>
    <row r="960" spans="1:1" ht="15.75" customHeight="1" x14ac:dyDescent="0.2">
      <c r="A960" s="45" t="s">
        <v>244</v>
      </c>
    </row>
    <row r="961" spans="1:3" ht="30" x14ac:dyDescent="0.2">
      <c r="A961" s="45" t="s">
        <v>243</v>
      </c>
    </row>
    <row r="962" spans="1:3" ht="15.75" customHeight="1" x14ac:dyDescent="0.2">
      <c r="A962" s="45" t="s">
        <v>242</v>
      </c>
    </row>
    <row r="963" spans="1:3" s="7" customFormat="1" ht="15.75" customHeight="1" x14ac:dyDescent="0.2">
      <c r="A963" s="45" t="s">
        <v>241</v>
      </c>
      <c r="C963" s="17"/>
    </row>
    <row r="964" spans="1:3" ht="15.75" customHeight="1" x14ac:dyDescent="0.2">
      <c r="A964" s="45" t="s">
        <v>240</v>
      </c>
    </row>
    <row r="965" spans="1:3" ht="30" x14ac:dyDescent="0.2">
      <c r="A965" s="45" t="s">
        <v>239</v>
      </c>
    </row>
    <row r="966" spans="1:3" ht="15" x14ac:dyDescent="0.2">
      <c r="A966" s="45" t="s">
        <v>238</v>
      </c>
    </row>
    <row r="967" spans="1:3" ht="15.75" customHeight="1" x14ac:dyDescent="0.2">
      <c r="A967" s="45" t="s">
        <v>237</v>
      </c>
    </row>
    <row r="968" spans="1:3" ht="15" x14ac:dyDescent="0.2">
      <c r="A968" s="44"/>
    </row>
    <row r="969" spans="1:3" ht="15.75" customHeight="1" x14ac:dyDescent="0.2">
      <c r="A969" s="26" t="s">
        <v>236</v>
      </c>
    </row>
    <row r="970" spans="1:3" ht="15" x14ac:dyDescent="0.2">
      <c r="A970" s="45" t="s">
        <v>235</v>
      </c>
    </row>
    <row r="971" spans="1:3" ht="15.75" customHeight="1" x14ac:dyDescent="0.2">
      <c r="A971" s="3" t="s">
        <v>234</v>
      </c>
    </row>
    <row r="972" spans="1:3" ht="15.75" customHeight="1" x14ac:dyDescent="0.2">
      <c r="A972" s="3" t="s">
        <v>233</v>
      </c>
    </row>
    <row r="973" spans="1:3" ht="15.75" customHeight="1" x14ac:dyDescent="0.2"/>
    <row r="974" spans="1:3" ht="15.75" customHeight="1" x14ac:dyDescent="0.2">
      <c r="A974" s="26" t="s">
        <v>232</v>
      </c>
    </row>
    <row r="975" spans="1:3" ht="15.75" customHeight="1" x14ac:dyDescent="0.2">
      <c r="A975" s="45" t="s">
        <v>28</v>
      </c>
    </row>
    <row r="976" spans="1:3" ht="30" x14ac:dyDescent="0.2">
      <c r="A976" s="45" t="s">
        <v>390</v>
      </c>
    </row>
    <row r="977" spans="1:1" ht="15.75" customHeight="1" x14ac:dyDescent="0.2">
      <c r="A977" s="45" t="s">
        <v>389</v>
      </c>
    </row>
    <row r="978" spans="1:1" ht="15.75" customHeight="1" x14ac:dyDescent="0.2">
      <c r="A978" s="45" t="s">
        <v>388</v>
      </c>
    </row>
    <row r="979" spans="1:1" ht="15.75" customHeight="1" x14ac:dyDescent="0.2">
      <c r="A979" s="45" t="s">
        <v>387</v>
      </c>
    </row>
    <row r="980" spans="1:1" ht="15.75" customHeight="1" x14ac:dyDescent="0.2">
      <c r="A980" s="45" t="s">
        <v>386</v>
      </c>
    </row>
    <row r="981" spans="1:1" ht="15.75" customHeight="1" x14ac:dyDescent="0.2">
      <c r="A981" s="45" t="s">
        <v>152</v>
      </c>
    </row>
    <row r="982" spans="1:1" ht="15.75" customHeight="1" x14ac:dyDescent="0.2">
      <c r="A982" s="45" t="s">
        <v>151</v>
      </c>
    </row>
    <row r="983" spans="1:1" ht="45" x14ac:dyDescent="0.2">
      <c r="A983" s="45" t="s">
        <v>150</v>
      </c>
    </row>
    <row r="984" spans="1:1" ht="45" x14ac:dyDescent="0.2">
      <c r="A984" s="45" t="s">
        <v>420</v>
      </c>
    </row>
    <row r="985" spans="1:1" ht="15.75" customHeight="1" x14ac:dyDescent="0.2">
      <c r="A985" s="45" t="s">
        <v>419</v>
      </c>
    </row>
    <row r="986" spans="1:1" ht="15.75" customHeight="1" x14ac:dyDescent="0.2">
      <c r="A986" s="45" t="s">
        <v>418</v>
      </c>
    </row>
    <row r="987" spans="1:1" ht="15.75" customHeight="1" x14ac:dyDescent="0.2">
      <c r="A987" s="26" t="s">
        <v>417</v>
      </c>
    </row>
    <row r="988" spans="1:1" ht="45" x14ac:dyDescent="0.2">
      <c r="A988" s="45" t="s">
        <v>416</v>
      </c>
    </row>
    <row r="989" spans="1:1" ht="15.75" customHeight="1" x14ac:dyDescent="0.2">
      <c r="A989" s="45" t="s">
        <v>415</v>
      </c>
    </row>
    <row r="990" spans="1:1" ht="15.75" customHeight="1" x14ac:dyDescent="0.2">
      <c r="A990" s="45" t="s">
        <v>414</v>
      </c>
    </row>
    <row r="991" spans="1:1" ht="30" x14ac:dyDescent="0.2">
      <c r="A991" s="45" t="s">
        <v>358</v>
      </c>
    </row>
    <row r="992" spans="1:1" ht="15" x14ac:dyDescent="0.2">
      <c r="A992" s="45" t="s">
        <v>357</v>
      </c>
    </row>
    <row r="993" spans="1:1" ht="30" x14ac:dyDescent="0.2">
      <c r="A993" s="45" t="s">
        <v>356</v>
      </c>
    </row>
    <row r="994" spans="1:1" ht="15.75" customHeight="1" x14ac:dyDescent="0.2">
      <c r="A994" s="45" t="s">
        <v>355</v>
      </c>
    </row>
    <row r="995" spans="1:1" ht="45" x14ac:dyDescent="0.2">
      <c r="A995" s="45" t="s">
        <v>354</v>
      </c>
    </row>
    <row r="996" spans="1:1" ht="45" x14ac:dyDescent="0.2">
      <c r="A996" s="45" t="s">
        <v>17</v>
      </c>
    </row>
    <row r="997" spans="1:1" ht="30" x14ac:dyDescent="0.2">
      <c r="A997" s="45" t="s">
        <v>16</v>
      </c>
    </row>
    <row r="998" spans="1:1" ht="15.75" customHeight="1" x14ac:dyDescent="0.2">
      <c r="A998" s="45" t="s">
        <v>15</v>
      </c>
    </row>
    <row r="999" spans="1:1" ht="15.75" customHeight="1" x14ac:dyDescent="0.2">
      <c r="A999" s="45"/>
    </row>
    <row r="1000" spans="1:1" ht="15.75" customHeight="1" x14ac:dyDescent="0.2">
      <c r="A1000" s="26" t="s">
        <v>14</v>
      </c>
    </row>
    <row r="1001" spans="1:1" ht="45" x14ac:dyDescent="0.2">
      <c r="A1001" s="45" t="s">
        <v>13</v>
      </c>
    </row>
    <row r="1002" spans="1:1" ht="15" x14ac:dyDescent="0.2">
      <c r="A1002" s="45"/>
    </row>
    <row r="1003" spans="1:1" ht="15.75" customHeight="1" x14ac:dyDescent="0.2">
      <c r="A1003" s="26" t="s">
        <v>12</v>
      </c>
    </row>
    <row r="1004" spans="1:1" ht="30" x14ac:dyDescent="0.2">
      <c r="A1004" s="45" t="s">
        <v>11</v>
      </c>
    </row>
    <row r="1005" spans="1:1" ht="30" x14ac:dyDescent="0.2">
      <c r="A1005" s="45" t="s">
        <v>59</v>
      </c>
    </row>
    <row r="1006" spans="1:1" ht="15.75" customHeight="1" x14ac:dyDescent="0.2">
      <c r="A1006" s="45" t="s">
        <v>69</v>
      </c>
    </row>
    <row r="1007" spans="1:1" ht="15.75" customHeight="1" x14ac:dyDescent="0.2">
      <c r="A1007" s="45"/>
    </row>
    <row r="1008" spans="1:1" ht="15.75" x14ac:dyDescent="0.2">
      <c r="A1008" s="26" t="s">
        <v>68</v>
      </c>
    </row>
    <row r="1009" spans="1:1" ht="30" x14ac:dyDescent="0.2">
      <c r="A1009" s="45" t="s">
        <v>67</v>
      </c>
    </row>
    <row r="1010" spans="1:1" ht="15.75" customHeight="1" x14ac:dyDescent="0.2">
      <c r="A1010" s="45" t="s">
        <v>66</v>
      </c>
    </row>
    <row r="1011" spans="1:1" ht="30" x14ac:dyDescent="0.2">
      <c r="A1011" s="45" t="s">
        <v>65</v>
      </c>
    </row>
    <row r="1012" spans="1:1" ht="15.75" customHeight="1" x14ac:dyDescent="0.2">
      <c r="A1012" s="45" t="s">
        <v>64</v>
      </c>
    </row>
    <row r="1013" spans="1:1" ht="15.75" customHeight="1" x14ac:dyDescent="0.2">
      <c r="A1013" s="45" t="s">
        <v>63</v>
      </c>
    </row>
    <row r="1014" spans="1:1" ht="15" x14ac:dyDescent="0.2">
      <c r="A1014" s="45"/>
    </row>
    <row r="1015" spans="1:1" ht="15.75" customHeight="1" x14ac:dyDescent="0.2">
      <c r="A1015" s="26" t="s">
        <v>62</v>
      </c>
    </row>
    <row r="1016" spans="1:1" ht="15" x14ac:dyDescent="0.2">
      <c r="A1016" s="45" t="s">
        <v>61</v>
      </c>
    </row>
    <row r="1017" spans="1:1" ht="15" customHeight="1" x14ac:dyDescent="0.2">
      <c r="A1017" s="45" t="s">
        <v>60</v>
      </c>
    </row>
    <row r="1018" spans="1:1" ht="15" customHeight="1" x14ac:dyDescent="0.2">
      <c r="A1018" s="3" t="s">
        <v>59</v>
      </c>
    </row>
    <row r="1019" spans="1:1" ht="15" customHeight="1" x14ac:dyDescent="0.2"/>
    <row r="1020" spans="1:1" ht="15.75" x14ac:dyDescent="0.2">
      <c r="A1020" s="26" t="s">
        <v>58</v>
      </c>
    </row>
    <row r="1021" spans="1:1" ht="15" customHeight="1" x14ac:dyDescent="0.2">
      <c r="A1021" s="45" t="s">
        <v>57</v>
      </c>
    </row>
    <row r="1022" spans="1:1" ht="15" customHeight="1" x14ac:dyDescent="0.2">
      <c r="A1022" s="45" t="s">
        <v>56</v>
      </c>
    </row>
    <row r="1023" spans="1:1" ht="15" customHeight="1" x14ac:dyDescent="0.2">
      <c r="A1023" s="45" t="s">
        <v>72</v>
      </c>
    </row>
    <row r="1024" spans="1:1" ht="15" customHeight="1" x14ac:dyDescent="0.2">
      <c r="A1024" s="45" t="s">
        <v>76</v>
      </c>
    </row>
    <row r="1025" spans="1:1" ht="15" customHeight="1" x14ac:dyDescent="0.2">
      <c r="A1025" s="45" t="s">
        <v>73</v>
      </c>
    </row>
    <row r="1026" spans="1:1" ht="15" customHeight="1" x14ac:dyDescent="0.2">
      <c r="A1026" s="45" t="s">
        <v>74</v>
      </c>
    </row>
    <row r="1027" spans="1:1" ht="15" customHeight="1" x14ac:dyDescent="0.2">
      <c r="A1027" s="46"/>
    </row>
    <row r="1028" spans="1:1" ht="15" x14ac:dyDescent="0.2">
      <c r="A1028" s="45"/>
    </row>
    <row r="1029" spans="1:1" ht="15.75" customHeight="1" x14ac:dyDescent="0.2">
      <c r="A1029" s="45" t="s">
        <v>55</v>
      </c>
    </row>
    <row r="1030" spans="1:1" ht="15.75" customHeight="1" x14ac:dyDescent="0.2">
      <c r="A1030" s="45" t="s">
        <v>322</v>
      </c>
    </row>
    <row r="1031" spans="1:1" ht="15.75" customHeight="1" x14ac:dyDescent="0.2">
      <c r="A1031" s="45" t="s">
        <v>77</v>
      </c>
    </row>
    <row r="1032" spans="1:1" ht="15.75" customHeight="1" x14ac:dyDescent="0.2">
      <c r="A1032" s="45" t="s">
        <v>320</v>
      </c>
    </row>
    <row r="1033" spans="1:1" ht="15.75" customHeight="1" x14ac:dyDescent="0.2">
      <c r="A1033" s="45" t="s">
        <v>54</v>
      </c>
    </row>
    <row r="1034" spans="1:1" ht="15.75" customHeight="1" x14ac:dyDescent="0.2">
      <c r="A1034" s="45" t="s">
        <v>75</v>
      </c>
    </row>
    <row r="1035" spans="1:1" ht="15.75" customHeight="1" x14ac:dyDescent="0.2">
      <c r="A1035" s="45" t="s">
        <v>81</v>
      </c>
    </row>
    <row r="1036" spans="1:1" ht="15.75" customHeight="1" x14ac:dyDescent="0.2">
      <c r="A1036" s="45" t="s">
        <v>474</v>
      </c>
    </row>
    <row r="1037" spans="1:1" ht="15.75" customHeight="1" x14ac:dyDescent="0.2">
      <c r="A1037" s="45" t="s">
        <v>53</v>
      </c>
    </row>
    <row r="1038" spans="1:1" ht="15" x14ac:dyDescent="0.2">
      <c r="A1038" s="45" t="s">
        <v>52</v>
      </c>
    </row>
    <row r="1039" spans="1:1" ht="15" x14ac:dyDescent="0.2">
      <c r="A1039" s="45" t="s">
        <v>321</v>
      </c>
    </row>
    <row r="1040" spans="1:1" ht="15.75" customHeight="1" x14ac:dyDescent="0.2">
      <c r="A1040" s="3" t="s">
        <v>51</v>
      </c>
    </row>
    <row r="1041" spans="1:3" ht="15.75" customHeight="1" x14ac:dyDescent="0.2">
      <c r="A1041" s="3" t="s">
        <v>50</v>
      </c>
    </row>
    <row r="1042" spans="1:3" ht="15.75" customHeight="1" x14ac:dyDescent="0.2">
      <c r="A1042" s="3" t="s">
        <v>71</v>
      </c>
    </row>
    <row r="1043" spans="1:3" ht="15.75" customHeight="1" x14ac:dyDescent="0.2">
      <c r="A1043" s="3" t="s">
        <v>78</v>
      </c>
    </row>
    <row r="1044" spans="1:3" ht="15.75" customHeight="1" x14ac:dyDescent="0.2">
      <c r="A1044" s="3" t="s">
        <v>49</v>
      </c>
    </row>
    <row r="1045" spans="1:3" ht="15.75" customHeight="1" x14ac:dyDescent="0.2"/>
    <row r="1046" spans="1:3" ht="15.75" customHeight="1" x14ac:dyDescent="0.2">
      <c r="A1046" s="26" t="s">
        <v>149</v>
      </c>
    </row>
    <row r="1047" spans="1:3" ht="15.75" customHeight="1" x14ac:dyDescent="0.2">
      <c r="A1047" s="45" t="s">
        <v>221</v>
      </c>
    </row>
    <row r="1048" spans="1:3" s="7" customFormat="1" ht="45" x14ac:dyDescent="0.2">
      <c r="A1048" s="45" t="s">
        <v>148</v>
      </c>
      <c r="C1048" s="17"/>
    </row>
    <row r="1049" spans="1:3" ht="30" x14ac:dyDescent="0.2">
      <c r="A1049" s="45" t="s">
        <v>147</v>
      </c>
    </row>
    <row r="1050" spans="1:3" ht="30" x14ac:dyDescent="0.2">
      <c r="A1050" s="45" t="s">
        <v>146</v>
      </c>
    </row>
    <row r="1051" spans="1:3" ht="30" x14ac:dyDescent="0.2">
      <c r="A1051" s="45" t="s">
        <v>145</v>
      </c>
    </row>
    <row r="1052" spans="1:3" ht="15.75" customHeight="1" x14ac:dyDescent="0.2">
      <c r="A1052" s="45" t="s">
        <v>144</v>
      </c>
    </row>
    <row r="1053" spans="1:3" ht="15.75" customHeight="1" x14ac:dyDescent="0.2">
      <c r="A1053" s="7" t="s">
        <v>215</v>
      </c>
    </row>
    <row r="1054" spans="1:3" ht="15.75" customHeight="1" x14ac:dyDescent="0.2"/>
    <row r="1055" spans="1:3" ht="15.75" customHeight="1" x14ac:dyDescent="0.25">
      <c r="A1055" s="2" t="s">
        <v>143</v>
      </c>
    </row>
    <row r="1056" spans="1:3" ht="15.75" customHeight="1" x14ac:dyDescent="0.2">
      <c r="A1056" s="3" t="s">
        <v>142</v>
      </c>
    </row>
    <row r="1057" spans="1:1" ht="15.75" customHeight="1" x14ac:dyDescent="0.2">
      <c r="A1057" s="3" t="s">
        <v>141</v>
      </c>
    </row>
    <row r="1058" spans="1:1" ht="15.75" customHeight="1" x14ac:dyDescent="0.25">
      <c r="A1058" s="2" t="s">
        <v>140</v>
      </c>
    </row>
    <row r="1059" spans="1:1" ht="15.75" customHeight="1" x14ac:dyDescent="0.2">
      <c r="A1059" s="3" t="s">
        <v>385</v>
      </c>
    </row>
    <row r="1060" spans="1:1" ht="15.75" customHeight="1" x14ac:dyDescent="0.2">
      <c r="A1060" s="3" t="s">
        <v>186</v>
      </c>
    </row>
    <row r="1061" spans="1:1" ht="15.75" customHeight="1" x14ac:dyDescent="0.2">
      <c r="A1061" s="3" t="s">
        <v>349</v>
      </c>
    </row>
    <row r="1062" spans="1:1" ht="15.75" customHeight="1" x14ac:dyDescent="0.2">
      <c r="A1062" s="3" t="s">
        <v>377</v>
      </c>
    </row>
    <row r="1063" spans="1:1" ht="15.75" customHeight="1" x14ac:dyDescent="0.2">
      <c r="A1063" s="3" t="s">
        <v>376</v>
      </c>
    </row>
    <row r="1064" spans="1:1" ht="15.75" customHeight="1" x14ac:dyDescent="0.2">
      <c r="A1064" s="3" t="s">
        <v>384</v>
      </c>
    </row>
    <row r="1065" spans="1:1" ht="15.75" customHeight="1" x14ac:dyDescent="0.2">
      <c r="A1065" s="3" t="s">
        <v>374</v>
      </c>
    </row>
    <row r="1066" spans="1:1" ht="15.75" customHeight="1" x14ac:dyDescent="0.2">
      <c r="A1066" s="3" t="s">
        <v>383</v>
      </c>
    </row>
    <row r="1067" spans="1:1" ht="15.75" customHeight="1" x14ac:dyDescent="0.2">
      <c r="A1067" s="3" t="s">
        <v>382</v>
      </c>
    </row>
    <row r="1068" spans="1:1" ht="15.75" customHeight="1" x14ac:dyDescent="0.2">
      <c r="A1068" s="3" t="s">
        <v>381</v>
      </c>
    </row>
    <row r="1069" spans="1:1" ht="15.75" customHeight="1" x14ac:dyDescent="0.2"/>
    <row r="1070" spans="1:1" ht="15.75" customHeight="1" x14ac:dyDescent="0.2">
      <c r="A1070" s="26" t="s">
        <v>380</v>
      </c>
    </row>
    <row r="1071" spans="1:1" ht="15.75" customHeight="1" x14ac:dyDescent="0.2">
      <c r="A1071" s="45" t="s">
        <v>351</v>
      </c>
    </row>
    <row r="1072" spans="1:1" ht="15.75" customHeight="1" x14ac:dyDescent="0.2">
      <c r="A1072" s="45" t="s">
        <v>350</v>
      </c>
    </row>
    <row r="1073" spans="1:1" ht="15.75" customHeight="1" x14ac:dyDescent="0.2">
      <c r="A1073" s="45" t="s">
        <v>349</v>
      </c>
    </row>
    <row r="1074" spans="1:1" ht="15.75" customHeight="1" x14ac:dyDescent="0.2">
      <c r="A1074" s="45" t="s">
        <v>138</v>
      </c>
    </row>
    <row r="1075" spans="1:1" ht="15.75" customHeight="1" x14ac:dyDescent="0.2">
      <c r="A1075" s="45" t="s">
        <v>137</v>
      </c>
    </row>
    <row r="1076" spans="1:1" ht="15.75" customHeight="1" x14ac:dyDescent="0.2">
      <c r="A1076" s="45" t="s">
        <v>136</v>
      </c>
    </row>
    <row r="1077" spans="1:1" ht="15.75" customHeight="1" x14ac:dyDescent="0.2">
      <c r="A1077" s="45" t="s">
        <v>135</v>
      </c>
    </row>
    <row r="1078" spans="1:1" ht="15.75" customHeight="1" x14ac:dyDescent="0.2">
      <c r="A1078" s="45" t="s">
        <v>134</v>
      </c>
    </row>
    <row r="1079" spans="1:1" ht="15.75" customHeight="1" x14ac:dyDescent="0.2">
      <c r="A1079" s="45" t="s">
        <v>133</v>
      </c>
    </row>
    <row r="1080" spans="1:1" ht="15.75" customHeight="1" x14ac:dyDescent="0.2">
      <c r="A1080" s="45" t="s">
        <v>132</v>
      </c>
    </row>
    <row r="1081" spans="1:1" ht="15.75" customHeight="1" x14ac:dyDescent="0.2">
      <c r="A1081" s="45" t="s">
        <v>472</v>
      </c>
    </row>
    <row r="1082" spans="1:1" ht="15.75" customHeight="1" x14ac:dyDescent="0.2">
      <c r="A1082" s="45"/>
    </row>
    <row r="1083" spans="1:1" ht="15.75" customHeight="1" x14ac:dyDescent="0.2">
      <c r="A1083" s="26" t="s">
        <v>131</v>
      </c>
    </row>
    <row r="1084" spans="1:1" ht="15.75" customHeight="1" x14ac:dyDescent="0.2">
      <c r="A1084" s="45" t="s">
        <v>130</v>
      </c>
    </row>
    <row r="1085" spans="1:1" ht="15.75" customHeight="1" x14ac:dyDescent="0.2">
      <c r="A1085" s="45"/>
    </row>
    <row r="1086" spans="1:1" ht="15.75" customHeight="1" x14ac:dyDescent="0.2">
      <c r="A1086" s="26" t="s">
        <v>129</v>
      </c>
    </row>
    <row r="1087" spans="1:1" ht="15.75" customHeight="1" x14ac:dyDescent="0.2">
      <c r="A1087" s="45" t="s">
        <v>186</v>
      </c>
    </row>
    <row r="1088" spans="1:1" ht="30" x14ac:dyDescent="0.2">
      <c r="A1088" s="45" t="s">
        <v>128</v>
      </c>
    </row>
    <row r="1089" spans="1:1" ht="15.75" customHeight="1" x14ac:dyDescent="0.2">
      <c r="A1089" s="45" t="s">
        <v>127</v>
      </c>
    </row>
    <row r="1090" spans="1:1" ht="15.75" customHeight="1" x14ac:dyDescent="0.2">
      <c r="A1090" s="45"/>
    </row>
    <row r="1091" spans="1:1" ht="15.75" customHeight="1" x14ac:dyDescent="0.2">
      <c r="A1091" s="26" t="s">
        <v>126</v>
      </c>
    </row>
    <row r="1092" spans="1:1" ht="15.75" customHeight="1" x14ac:dyDescent="0.2">
      <c r="A1092" s="45" t="s">
        <v>125</v>
      </c>
    </row>
    <row r="1093" spans="1:1" ht="45" x14ac:dyDescent="0.2">
      <c r="A1093" s="45" t="s">
        <v>193</v>
      </c>
    </row>
    <row r="1094" spans="1:1" ht="15.75" customHeight="1" x14ac:dyDescent="0.2">
      <c r="A1094" s="45" t="s">
        <v>192</v>
      </c>
    </row>
    <row r="1095" spans="1:1" ht="15.75" customHeight="1" x14ac:dyDescent="0.2">
      <c r="A1095" s="45" t="s">
        <v>366</v>
      </c>
    </row>
    <row r="1096" spans="1:1" ht="15.75" customHeight="1" x14ac:dyDescent="0.2">
      <c r="A1096" s="45"/>
    </row>
    <row r="1097" spans="1:1" ht="15.75" customHeight="1" x14ac:dyDescent="0.25">
      <c r="A1097" s="2" t="s">
        <v>365</v>
      </c>
    </row>
    <row r="1098" spans="1:1" ht="15.75" customHeight="1" x14ac:dyDescent="0.2">
      <c r="A1098" s="45" t="s">
        <v>364</v>
      </c>
    </row>
    <row r="1099" spans="1:1" ht="15.75" customHeight="1" x14ac:dyDescent="0.2">
      <c r="A1099" s="45"/>
    </row>
    <row r="1100" spans="1:1" ht="15.75" customHeight="1" x14ac:dyDescent="0.2">
      <c r="A1100" s="26" t="s">
        <v>363</v>
      </c>
    </row>
    <row r="1101" spans="1:1" ht="15.75" customHeight="1" x14ac:dyDescent="0.2">
      <c r="A1101" s="45" t="s">
        <v>231</v>
      </c>
    </row>
    <row r="1102" spans="1:1" ht="15.75" customHeight="1" x14ac:dyDescent="0.2">
      <c r="A1102" s="45" t="s">
        <v>230</v>
      </c>
    </row>
    <row r="1103" spans="1:1" ht="15.75" customHeight="1" x14ac:dyDescent="0.2">
      <c r="A1103" s="45"/>
    </row>
    <row r="1104" spans="1:1" ht="15.75" customHeight="1" x14ac:dyDescent="0.2">
      <c r="A1104" s="26" t="s">
        <v>229</v>
      </c>
    </row>
    <row r="1105" spans="1:1" ht="15.75" customHeight="1" x14ac:dyDescent="0.2">
      <c r="A1105" s="45" t="s">
        <v>228</v>
      </c>
    </row>
    <row r="1106" spans="1:1" ht="15.75" customHeight="1" x14ac:dyDescent="0.2">
      <c r="A1106" s="45"/>
    </row>
    <row r="1107" spans="1:1" ht="15.75" customHeight="1" x14ac:dyDescent="0.2">
      <c r="A1107" s="46"/>
    </row>
    <row r="1108" spans="1:1" ht="15.75" customHeight="1" x14ac:dyDescent="0.2">
      <c r="A1108" s="45"/>
    </row>
    <row r="1109" spans="1:1" ht="15.75" customHeight="1" x14ac:dyDescent="0.2">
      <c r="A1109" s="26" t="s">
        <v>227</v>
      </c>
    </row>
    <row r="1110" spans="1:1" ht="15.75" customHeight="1" x14ac:dyDescent="0.2">
      <c r="A1110" s="45" t="s">
        <v>226</v>
      </c>
    </row>
    <row r="1111" spans="1:1" ht="15.75" customHeight="1" x14ac:dyDescent="0.2">
      <c r="A1111" s="45" t="s">
        <v>225</v>
      </c>
    </row>
    <row r="1112" spans="1:1" ht="15.75" customHeight="1" x14ac:dyDescent="0.2">
      <c r="A1112" s="45"/>
    </row>
    <row r="1113" spans="1:1" ht="15.75" customHeight="1" x14ac:dyDescent="0.2">
      <c r="A1113" s="26" t="s">
        <v>224</v>
      </c>
    </row>
    <row r="1114" spans="1:1" ht="15.75" customHeight="1" x14ac:dyDescent="0.2">
      <c r="A1114" s="45" t="s">
        <v>223</v>
      </c>
    </row>
    <row r="1115" spans="1:1" ht="15.75" customHeight="1" x14ac:dyDescent="0.2">
      <c r="A1115" s="45"/>
    </row>
    <row r="1116" spans="1:1" ht="47.25" x14ac:dyDescent="0.2">
      <c r="A1116" s="26" t="s">
        <v>222</v>
      </c>
    </row>
    <row r="1117" spans="1:1" ht="15.75" customHeight="1" x14ac:dyDescent="0.2">
      <c r="A1117" s="45" t="s">
        <v>221</v>
      </c>
    </row>
    <row r="1118" spans="1:1" ht="45" x14ac:dyDescent="0.2">
      <c r="A1118" s="45" t="s">
        <v>220</v>
      </c>
    </row>
    <row r="1119" spans="1:1" ht="30" x14ac:dyDescent="0.2">
      <c r="A1119" s="45" t="s">
        <v>219</v>
      </c>
    </row>
    <row r="1120" spans="1:1" ht="30" x14ac:dyDescent="0.2">
      <c r="A1120" s="45" t="s">
        <v>218</v>
      </c>
    </row>
    <row r="1121" spans="1:1" ht="15.75" customHeight="1" x14ac:dyDescent="0.2">
      <c r="A1121" s="45" t="s">
        <v>217</v>
      </c>
    </row>
    <row r="1122" spans="1:1" ht="30" x14ac:dyDescent="0.2">
      <c r="A1122" s="45" t="s">
        <v>216</v>
      </c>
    </row>
    <row r="1123" spans="1:1" ht="45" x14ac:dyDescent="0.2">
      <c r="A1123" s="45" t="s">
        <v>215</v>
      </c>
    </row>
    <row r="1124" spans="1:1" ht="15.75" customHeight="1" x14ac:dyDescent="0.2">
      <c r="A1124" s="45" t="s">
        <v>214</v>
      </c>
    </row>
    <row r="1125" spans="1:1" ht="15.75" customHeight="1" x14ac:dyDescent="0.2">
      <c r="A1125" s="45" t="s">
        <v>213</v>
      </c>
    </row>
    <row r="1126" spans="1:1" ht="15.75" customHeight="1" x14ac:dyDescent="0.2">
      <c r="A1126" s="45"/>
    </row>
    <row r="1127" spans="1:1" ht="15.75" customHeight="1" x14ac:dyDescent="0.2">
      <c r="A1127" s="26" t="s">
        <v>212</v>
      </c>
    </row>
    <row r="1128" spans="1:1" ht="30" x14ac:dyDescent="0.2">
      <c r="A1128" s="45" t="s">
        <v>211</v>
      </c>
    </row>
    <row r="1129" spans="1:1" ht="45" x14ac:dyDescent="0.2">
      <c r="A1129" s="45" t="s">
        <v>460</v>
      </c>
    </row>
    <row r="1130" spans="1:1" ht="15.75" customHeight="1" x14ac:dyDescent="0.2">
      <c r="A1130" s="45" t="s">
        <v>459</v>
      </c>
    </row>
    <row r="1131" spans="1:1" ht="15.75" customHeight="1" x14ac:dyDescent="0.2">
      <c r="A1131" s="45"/>
    </row>
    <row r="1132" spans="1:1" ht="15.75" customHeight="1" x14ac:dyDescent="0.2">
      <c r="A1132" s="26" t="s">
        <v>458</v>
      </c>
    </row>
    <row r="1133" spans="1:1" ht="15.75" customHeight="1" x14ac:dyDescent="0.2">
      <c r="A1133" s="45" t="s">
        <v>457</v>
      </c>
    </row>
    <row r="1134" spans="1:1" ht="15.75" customHeight="1" x14ac:dyDescent="0.2">
      <c r="A1134" s="45"/>
    </row>
    <row r="1135" spans="1:1" ht="15.75" customHeight="1" x14ac:dyDescent="0.2">
      <c r="A1135" s="26" t="s">
        <v>456</v>
      </c>
    </row>
    <row r="1136" spans="1:1" ht="15.75" customHeight="1" x14ac:dyDescent="0.2">
      <c r="A1136" s="45" t="s">
        <v>455</v>
      </c>
    </row>
    <row r="1137" spans="1:3" ht="45" x14ac:dyDescent="0.2">
      <c r="A1137" s="45" t="s">
        <v>454</v>
      </c>
    </row>
    <row r="1138" spans="1:3" ht="15.75" customHeight="1" x14ac:dyDescent="0.2">
      <c r="A1138" s="45" t="s">
        <v>453</v>
      </c>
    </row>
    <row r="1139" spans="1:3" s="2" customFormat="1" ht="15.75" customHeight="1" x14ac:dyDescent="0.25">
      <c r="A1139" s="3" t="s">
        <v>452</v>
      </c>
      <c r="C1139" s="19"/>
    </row>
    <row r="1140" spans="1:3" s="2" customFormat="1" ht="15.75" customHeight="1" x14ac:dyDescent="0.25">
      <c r="A1140" s="3"/>
      <c r="C1140" s="19"/>
    </row>
    <row r="1141" spans="1:3" s="2" customFormat="1" ht="15.75" customHeight="1" x14ac:dyDescent="0.25">
      <c r="A1141" s="26" t="s">
        <v>451</v>
      </c>
      <c r="C1141" s="19"/>
    </row>
    <row r="1142" spans="1:3" ht="15.75" customHeight="1" x14ac:dyDescent="0.2">
      <c r="A1142" s="45" t="s">
        <v>450</v>
      </c>
    </row>
    <row r="1143" spans="1:3" ht="15.75" customHeight="1" x14ac:dyDescent="0.2">
      <c r="A1143" s="45"/>
    </row>
    <row r="1144" spans="1:3" ht="15.75" customHeight="1" x14ac:dyDescent="0.2">
      <c r="A1144" s="26" t="s">
        <v>449</v>
      </c>
    </row>
    <row r="1145" spans="1:3" ht="15.75" customHeight="1" x14ac:dyDescent="0.2">
      <c r="A1145" s="45" t="s">
        <v>448</v>
      </c>
    </row>
    <row r="1146" spans="1:3" ht="15.75" customHeight="1" x14ac:dyDescent="0.2">
      <c r="A1146" s="45" t="s">
        <v>447</v>
      </c>
    </row>
    <row r="1147" spans="1:3" ht="15.75" customHeight="1" x14ac:dyDescent="0.2">
      <c r="A1147" s="45" t="s">
        <v>186</v>
      </c>
    </row>
    <row r="1148" spans="1:3" ht="15.75" customHeight="1" x14ac:dyDescent="0.2">
      <c r="A1148" s="45" t="s">
        <v>446</v>
      </c>
    </row>
    <row r="1149" spans="1:3" ht="15.75" customHeight="1" x14ac:dyDescent="0.2">
      <c r="A1149" s="45" t="s">
        <v>445</v>
      </c>
    </row>
    <row r="1150" spans="1:3" ht="15.75" customHeight="1" x14ac:dyDescent="0.2">
      <c r="A1150" s="45" t="s">
        <v>377</v>
      </c>
    </row>
    <row r="1151" spans="1:3" ht="15.75" customHeight="1" x14ac:dyDescent="0.2">
      <c r="A1151" s="45" t="s">
        <v>376</v>
      </c>
    </row>
    <row r="1152" spans="1:3" ht="15.75" customHeight="1" x14ac:dyDescent="0.2">
      <c r="A1152" s="45" t="s">
        <v>375</v>
      </c>
    </row>
    <row r="1153" spans="1:1" ht="15.75" customHeight="1" x14ac:dyDescent="0.2">
      <c r="A1153" s="45" t="s">
        <v>374</v>
      </c>
    </row>
    <row r="1154" spans="1:1" ht="15.75" customHeight="1" x14ac:dyDescent="0.2">
      <c r="A1154" s="45" t="s">
        <v>373</v>
      </c>
    </row>
    <row r="1155" spans="1:1" ht="15.75" customHeight="1" x14ac:dyDescent="0.2">
      <c r="A1155" s="9" t="s">
        <v>372</v>
      </c>
    </row>
    <row r="1156" spans="1:1" ht="15.75" customHeight="1" x14ac:dyDescent="0.2">
      <c r="A1156" s="9" t="s">
        <v>371</v>
      </c>
    </row>
    <row r="1157" spans="1:1" ht="15.75" customHeight="1" x14ac:dyDescent="0.2">
      <c r="A1157" s="45"/>
    </row>
    <row r="1158" spans="1:1" ht="15.75" customHeight="1" x14ac:dyDescent="0.25">
      <c r="A1158" s="2" t="s">
        <v>370</v>
      </c>
    </row>
    <row r="1159" spans="1:1" ht="30" x14ac:dyDescent="0.2">
      <c r="A1159" s="45" t="s">
        <v>369</v>
      </c>
    </row>
    <row r="1160" spans="1:1" ht="15.75" customHeight="1" x14ac:dyDescent="0.2">
      <c r="A1160" s="45" t="s">
        <v>431</v>
      </c>
    </row>
    <row r="1161" spans="1:1" ht="45" x14ac:dyDescent="0.2">
      <c r="A1161" s="45" t="s">
        <v>32</v>
      </c>
    </row>
    <row r="1162" spans="1:1" ht="15.75" customHeight="1" x14ac:dyDescent="0.2">
      <c r="A1162" s="45" t="s">
        <v>31</v>
      </c>
    </row>
    <row r="1163" spans="1:1" ht="15.75" customHeight="1" x14ac:dyDescent="0.2">
      <c r="A1163" s="45" t="s">
        <v>30</v>
      </c>
    </row>
    <row r="1164" spans="1:1" ht="15.75" customHeight="1" x14ac:dyDescent="0.2">
      <c r="A1164" s="45" t="s">
        <v>29</v>
      </c>
    </row>
    <row r="1165" spans="1:1" ht="15.75" customHeight="1" x14ac:dyDescent="0.2">
      <c r="A1165" s="45" t="s">
        <v>481</v>
      </c>
    </row>
    <row r="1166" spans="1:1" ht="45" x14ac:dyDescent="0.2">
      <c r="A1166" s="45" t="s">
        <v>480</v>
      </c>
    </row>
    <row r="1167" spans="1:1" ht="15.75" customHeight="1" x14ac:dyDescent="0.2">
      <c r="A1167" s="45" t="s">
        <v>479</v>
      </c>
    </row>
    <row r="1168" spans="1:1" ht="15.75" customHeight="1" x14ac:dyDescent="0.2">
      <c r="A1168" s="45" t="s">
        <v>478</v>
      </c>
    </row>
    <row r="1169" spans="1:7" ht="15.75" customHeight="1" x14ac:dyDescent="0.2">
      <c r="A1169" s="45" t="s">
        <v>477</v>
      </c>
    </row>
    <row r="1170" spans="1:7" ht="45" x14ac:dyDescent="0.2">
      <c r="A1170" s="45" t="s">
        <v>476</v>
      </c>
    </row>
    <row r="1171" spans="1:7" ht="15.75" customHeight="1" x14ac:dyDescent="0.2">
      <c r="A1171" s="45" t="s">
        <v>475</v>
      </c>
    </row>
    <row r="1172" spans="1:7" ht="15.75" customHeight="1" x14ac:dyDescent="0.2">
      <c r="A1172" s="45" t="s">
        <v>474</v>
      </c>
    </row>
    <row r="1173" spans="1:7" ht="15.75" customHeight="1" x14ac:dyDescent="0.2">
      <c r="A1173" s="45" t="s">
        <v>473</v>
      </c>
    </row>
    <row r="1174" spans="1:7" ht="15.75" customHeight="1" x14ac:dyDescent="0.2">
      <c r="A1174" s="3" t="s">
        <v>472</v>
      </c>
    </row>
    <row r="1175" spans="1:7" ht="18" x14ac:dyDescent="0.25">
      <c r="A1175" s="3" t="s">
        <v>79</v>
      </c>
      <c r="F1175" s="393" t="s">
        <v>471</v>
      </c>
      <c r="G1175" s="393"/>
    </row>
    <row r="1176" spans="1:7" ht="18" x14ac:dyDescent="0.25">
      <c r="F1176" s="67"/>
      <c r="G1176" s="67"/>
    </row>
    <row r="1177" spans="1:7" ht="15.75" x14ac:dyDescent="0.25">
      <c r="A1177" s="42"/>
      <c r="D1177" s="2"/>
      <c r="E1177" s="20"/>
      <c r="F1177" s="66" t="s">
        <v>470</v>
      </c>
      <c r="G1177" s="66" t="s">
        <v>469</v>
      </c>
    </row>
    <row r="1178" spans="1:7" ht="15.75" x14ac:dyDescent="0.25">
      <c r="A1178" s="49" t="s">
        <v>468</v>
      </c>
      <c r="D1178" s="2"/>
      <c r="E1178" s="20"/>
    </row>
    <row r="1179" spans="1:7" ht="15.75" x14ac:dyDescent="0.25">
      <c r="A1179" s="50"/>
      <c r="D1179" s="2"/>
      <c r="E1179" s="20"/>
      <c r="F1179" s="2" t="s">
        <v>467</v>
      </c>
      <c r="G1179" s="20">
        <v>126655764.67</v>
      </c>
    </row>
    <row r="1180" spans="1:7" ht="15.75" x14ac:dyDescent="0.25">
      <c r="D1180" s="2"/>
      <c r="E1180" s="20"/>
      <c r="F1180" s="2" t="s">
        <v>466</v>
      </c>
      <c r="G1180" s="20">
        <v>195785429.58000001</v>
      </c>
    </row>
    <row r="1181" spans="1:7" ht="15.75" x14ac:dyDescent="0.25">
      <c r="D1181" s="2"/>
      <c r="E1181" s="20"/>
      <c r="F1181" s="2" t="s">
        <v>465</v>
      </c>
      <c r="G1181" s="20">
        <v>184628375.78</v>
      </c>
    </row>
    <row r="1182" spans="1:7" ht="15.75" x14ac:dyDescent="0.25">
      <c r="D1182" s="2"/>
      <c r="E1182" s="20"/>
      <c r="F1182" s="2" t="s">
        <v>464</v>
      </c>
      <c r="G1182" s="20">
        <v>30771496.559999999</v>
      </c>
    </row>
    <row r="1183" spans="1:7" ht="15.75" x14ac:dyDescent="0.25">
      <c r="D1183" s="2"/>
      <c r="E1183" s="20"/>
      <c r="F1183" s="2" t="s">
        <v>463</v>
      </c>
      <c r="G1183" s="20">
        <v>50509363.189999998</v>
      </c>
    </row>
    <row r="1184" spans="1:7" ht="15.75" x14ac:dyDescent="0.25">
      <c r="E1184" s="20"/>
      <c r="F1184" s="2" t="s">
        <v>462</v>
      </c>
      <c r="G1184" s="20">
        <v>9678223.8900000006</v>
      </c>
    </row>
    <row r="1185" spans="5:7" ht="15.75" x14ac:dyDescent="0.25">
      <c r="E1185" s="20"/>
      <c r="F1185" s="2" t="s">
        <v>461</v>
      </c>
      <c r="G1185" s="20"/>
    </row>
    <row r="1186" spans="5:7" ht="15" x14ac:dyDescent="0.2">
      <c r="E1186" s="20"/>
    </row>
    <row r="1187" spans="5:7" ht="15" x14ac:dyDescent="0.2"/>
    <row r="1188" spans="5:7" ht="15" x14ac:dyDescent="0.2"/>
    <row r="1189" spans="5:7" ht="15" x14ac:dyDescent="0.2"/>
    <row r="1190" spans="5:7" ht="15" x14ac:dyDescent="0.2"/>
    <row r="1191" spans="5:7" ht="15" x14ac:dyDescent="0.2"/>
    <row r="1192" spans="5:7" ht="15" x14ac:dyDescent="0.2"/>
    <row r="1193" spans="5:7" ht="15" x14ac:dyDescent="0.2"/>
    <row r="1194" spans="5:7" ht="15" x14ac:dyDescent="0.2"/>
    <row r="1195" spans="5:7" ht="15" x14ac:dyDescent="0.2"/>
    <row r="1196" spans="5:7" ht="15" x14ac:dyDescent="0.2"/>
    <row r="1197" spans="5:7" ht="15" x14ac:dyDescent="0.2"/>
    <row r="1198" spans="5:7" ht="15" x14ac:dyDescent="0.2"/>
    <row r="1199" spans="5:7" ht="15" x14ac:dyDescent="0.2"/>
    <row r="1200" spans="5:7" ht="15" x14ac:dyDescent="0.2"/>
    <row r="1201" ht="15" x14ac:dyDescent="0.2"/>
    <row r="1202" ht="15" x14ac:dyDescent="0.2"/>
    <row r="1203" ht="15" x14ac:dyDescent="0.2"/>
    <row r="1204" ht="15" x14ac:dyDescent="0.2"/>
    <row r="1205" ht="15" x14ac:dyDescent="0.2"/>
    <row r="1206" ht="15" x14ac:dyDescent="0.2"/>
    <row r="1207" ht="15" x14ac:dyDescent="0.2"/>
    <row r="1208" ht="15" x14ac:dyDescent="0.2"/>
    <row r="1209" ht="15" x14ac:dyDescent="0.2"/>
    <row r="1210" ht="15" x14ac:dyDescent="0.2"/>
    <row r="1211" ht="15" x14ac:dyDescent="0.2"/>
    <row r="1212" ht="15" x14ac:dyDescent="0.2"/>
    <row r="1213" ht="15" x14ac:dyDescent="0.2"/>
    <row r="1214" ht="15" x14ac:dyDescent="0.2"/>
    <row r="1215" ht="15" x14ac:dyDescent="0.2"/>
    <row r="1216" ht="15" x14ac:dyDescent="0.2"/>
    <row r="1217" ht="15" x14ac:dyDescent="0.2"/>
  </sheetData>
  <mergeCells count="1">
    <mergeCell ref="F1175:G1175"/>
  </mergeCells>
  <phoneticPr fontId="9" type="noConversion"/>
  <printOptions horizontalCentered="1"/>
  <pageMargins left="0.19685039370078741" right="0.19685039370078741" top="0.39370078740157483" bottom="0.59055118110236227" header="0" footer="0.19685039370078741"/>
  <pageSetup scale="50" orientation="portrait" r:id="rId1"/>
  <headerFooter alignWithMargins="0">
    <oddFooter>&amp;C&amp;12&amp;P  /  &amp;N</oddFooter>
  </headerFooter>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7C0"/>
    <pageSetUpPr fitToPage="1"/>
  </sheetPr>
  <dimension ref="A1:P42"/>
  <sheetViews>
    <sheetView showGridLines="0" showZeros="0" zoomScaleNormal="100" workbookViewId="0">
      <selection activeCell="E17" sqref="E17"/>
    </sheetView>
  </sheetViews>
  <sheetFormatPr baseColWidth="10" defaultColWidth="12.5703125" defaultRowHeight="15" x14ac:dyDescent="0.25"/>
  <cols>
    <col min="1" max="1" width="4" style="330" customWidth="1"/>
    <col min="2" max="2" width="2.42578125" style="330" customWidth="1"/>
    <col min="3" max="3" width="38.85546875" style="330" customWidth="1"/>
    <col min="4" max="14" width="12.7109375" style="330" customWidth="1"/>
    <col min="15" max="15" width="12.5703125" style="330"/>
    <col min="16" max="16" width="14.85546875" style="330" bestFit="1" customWidth="1"/>
    <col min="17" max="16384" width="12.5703125" style="330"/>
  </cols>
  <sheetData>
    <row r="1" spans="1:16" ht="15.75" customHeight="1" x14ac:dyDescent="0.25">
      <c r="A1" s="331" t="s">
        <v>1162</v>
      </c>
      <c r="C1" s="331"/>
      <c r="P1" s="331" t="s">
        <v>1073</v>
      </c>
    </row>
    <row r="2" spans="1:16" ht="15.75" customHeight="1" thickBot="1" x14ac:dyDescent="0.3">
      <c r="A2" s="334" t="s">
        <v>588</v>
      </c>
      <c r="C2" s="331"/>
    </row>
    <row r="3" spans="1:16" ht="18.75" customHeight="1" thickBot="1" x14ac:dyDescent="0.3">
      <c r="A3" s="378" t="s">
        <v>361</v>
      </c>
      <c r="B3" s="378"/>
      <c r="C3" s="378"/>
      <c r="D3" s="335">
        <v>2000</v>
      </c>
      <c r="E3" s="335">
        <v>2001</v>
      </c>
      <c r="F3" s="335">
        <v>2002</v>
      </c>
      <c r="G3" s="335">
        <v>2003</v>
      </c>
      <c r="H3" s="335">
        <v>2004</v>
      </c>
      <c r="I3" s="335">
        <v>2005</v>
      </c>
      <c r="J3" s="335">
        <v>2006</v>
      </c>
      <c r="K3" s="335">
        <v>2007</v>
      </c>
      <c r="L3" s="335">
        <v>2008</v>
      </c>
      <c r="M3" s="335">
        <v>2009</v>
      </c>
      <c r="N3" s="335">
        <v>2010</v>
      </c>
      <c r="O3" s="335">
        <v>2011</v>
      </c>
      <c r="P3" s="335" t="s">
        <v>1132</v>
      </c>
    </row>
    <row r="4" spans="1:16" ht="6.75" customHeight="1" x14ac:dyDescent="0.25">
      <c r="A4" s="332"/>
      <c r="B4" s="332"/>
      <c r="C4" s="332"/>
      <c r="O4" s="333"/>
    </row>
    <row r="5" spans="1:16" ht="15" customHeight="1" x14ac:dyDescent="0.25">
      <c r="A5" s="336" t="s">
        <v>1074</v>
      </c>
      <c r="B5" s="336"/>
      <c r="C5" s="336"/>
      <c r="D5" s="294">
        <f>SUM(D7:D35)</f>
        <v>4819.2846699999991</v>
      </c>
      <c r="E5" s="294">
        <f t="shared" ref="E5:P5" si="0">SUM(E7:E35)</f>
        <v>4806.1929120000004</v>
      </c>
      <c r="F5" s="294">
        <f t="shared" si="0"/>
        <v>3844.8600200000001</v>
      </c>
      <c r="G5" s="294">
        <f t="shared" si="0"/>
        <v>4566.3760430000002</v>
      </c>
      <c r="H5" s="294">
        <f t="shared" si="0"/>
        <v>6239.1780470000003</v>
      </c>
      <c r="I5" s="294">
        <f t="shared" si="0"/>
        <v>7612.4133840000004</v>
      </c>
      <c r="J5" s="294">
        <f t="shared" si="0"/>
        <v>6058.2186800000009</v>
      </c>
      <c r="K5" s="294">
        <f t="shared" si="0"/>
        <v>6964.6937159999998</v>
      </c>
      <c r="L5" s="294">
        <f t="shared" si="0"/>
        <v>6484.2510479999992</v>
      </c>
      <c r="M5" s="294">
        <f t="shared" si="0"/>
        <v>6002.3170540000001</v>
      </c>
      <c r="N5" s="294">
        <f t="shared" si="0"/>
        <v>6419.4820440000003</v>
      </c>
      <c r="O5" s="294">
        <f t="shared" si="0"/>
        <v>7263.0745850000012</v>
      </c>
      <c r="P5" s="294">
        <f t="shared" si="0"/>
        <v>8870.3580029999994</v>
      </c>
    </row>
    <row r="6" spans="1:16" ht="9.75" customHeight="1" x14ac:dyDescent="0.25">
      <c r="A6" s="332"/>
      <c r="B6" s="332"/>
      <c r="C6" s="332"/>
      <c r="D6" s="265"/>
      <c r="E6" s="265"/>
      <c r="F6" s="265"/>
      <c r="G6" s="265"/>
      <c r="H6" s="265"/>
      <c r="I6" s="265"/>
      <c r="J6" s="265"/>
      <c r="K6" s="265"/>
      <c r="L6" s="265"/>
      <c r="M6" s="265"/>
      <c r="N6" s="265"/>
      <c r="O6" s="265"/>
    </row>
    <row r="7" spans="1:16" ht="15" customHeight="1" x14ac:dyDescent="0.25">
      <c r="A7" s="333" t="s">
        <v>1075</v>
      </c>
      <c r="B7" s="333"/>
      <c r="C7" s="333"/>
      <c r="D7" s="268">
        <v>312.27088400000002</v>
      </c>
      <c r="E7" s="268">
        <v>403.23710499999999</v>
      </c>
      <c r="F7" s="268">
        <v>281.57045399999998</v>
      </c>
      <c r="G7" s="268">
        <v>359.51279799999998</v>
      </c>
      <c r="H7" s="268">
        <v>481.42080600000003</v>
      </c>
      <c r="I7" s="268">
        <v>581.02206000000001</v>
      </c>
      <c r="J7" s="268">
        <v>840.11628399999995</v>
      </c>
      <c r="K7" s="268">
        <v>949.84127100000001</v>
      </c>
      <c r="L7" s="268">
        <v>968.34256800000003</v>
      </c>
      <c r="M7" s="268">
        <v>18.152863</v>
      </c>
      <c r="N7" s="268">
        <v>22.183349</v>
      </c>
      <c r="O7" s="268">
        <v>1.2336</v>
      </c>
      <c r="P7" s="268">
        <v>14.666372000000001</v>
      </c>
    </row>
    <row r="8" spans="1:16" ht="6.75" customHeight="1" x14ac:dyDescent="0.25">
      <c r="A8" s="333"/>
      <c r="B8" s="333"/>
      <c r="C8" s="333"/>
      <c r="D8" s="330">
        <v>0</v>
      </c>
    </row>
    <row r="9" spans="1:16" ht="15" customHeight="1" x14ac:dyDescent="0.25">
      <c r="A9" s="333" t="s">
        <v>1076</v>
      </c>
      <c r="B9" s="337"/>
      <c r="C9" s="333"/>
      <c r="D9" s="268">
        <v>6.5988530000000001</v>
      </c>
      <c r="E9" s="268">
        <v>15.795382999999999</v>
      </c>
      <c r="F9" s="268">
        <v>30.489177999999999</v>
      </c>
      <c r="G9" s="268">
        <v>63.974356</v>
      </c>
      <c r="H9" s="268">
        <v>117.208821</v>
      </c>
      <c r="I9" s="268">
        <v>158.616626</v>
      </c>
      <c r="J9" s="268">
        <v>130.33584400000001</v>
      </c>
      <c r="K9" s="268">
        <v>82.394806000000003</v>
      </c>
      <c r="L9" s="268">
        <v>128.17338000000001</v>
      </c>
      <c r="M9" s="268">
        <v>35.587778</v>
      </c>
      <c r="N9" s="268">
        <v>4.5285510000000002</v>
      </c>
      <c r="O9" s="268">
        <v>24.126916000000001</v>
      </c>
      <c r="P9" s="268">
        <v>1.935292</v>
      </c>
    </row>
    <row r="10" spans="1:16" ht="7.5" customHeight="1" x14ac:dyDescent="0.25">
      <c r="A10" s="333"/>
      <c r="B10" s="337"/>
      <c r="C10" s="333"/>
      <c r="D10" s="330">
        <v>0</v>
      </c>
    </row>
    <row r="11" spans="1:16" ht="15" customHeight="1" x14ac:dyDescent="0.25">
      <c r="A11" s="333" t="s">
        <v>1077</v>
      </c>
      <c r="B11" s="333"/>
      <c r="C11" s="333"/>
      <c r="D11" s="268">
        <v>1610.1404030000001</v>
      </c>
      <c r="E11" s="268">
        <v>1449.431994</v>
      </c>
      <c r="F11" s="268">
        <v>1078.398334</v>
      </c>
      <c r="G11" s="268">
        <v>891.84379000000001</v>
      </c>
      <c r="H11" s="268">
        <v>1494.4011370000001</v>
      </c>
      <c r="I11" s="268">
        <v>1776.9850369999999</v>
      </c>
      <c r="J11" s="268">
        <v>685.01462600000002</v>
      </c>
      <c r="K11" s="268">
        <v>1543.389907</v>
      </c>
      <c r="L11" s="268">
        <v>1640.916821</v>
      </c>
      <c r="M11" s="268">
        <v>2210.767096</v>
      </c>
      <c r="N11" s="268">
        <v>2559.3189360000001</v>
      </c>
      <c r="O11" s="268">
        <v>3045.147379</v>
      </c>
      <c r="P11" s="268">
        <v>3190.3609270000002</v>
      </c>
    </row>
    <row r="12" spans="1:16" ht="7.5" customHeight="1" x14ac:dyDescent="0.25">
      <c r="A12" s="333"/>
      <c r="B12" s="337"/>
      <c r="C12" s="333"/>
      <c r="D12" s="330">
        <v>0</v>
      </c>
    </row>
    <row r="13" spans="1:16" ht="15" customHeight="1" x14ac:dyDescent="0.25">
      <c r="A13" s="333" t="s">
        <v>1078</v>
      </c>
      <c r="B13" s="338"/>
      <c r="C13" s="333"/>
      <c r="D13" s="268">
        <v>79.294484999999995</v>
      </c>
      <c r="E13" s="268">
        <v>75.765615999999994</v>
      </c>
      <c r="F13" s="268">
        <v>53.986581000000001</v>
      </c>
      <c r="G13" s="268">
        <v>144.61765600000001</v>
      </c>
      <c r="H13" s="268">
        <v>206.08777699999999</v>
      </c>
      <c r="I13" s="268">
        <v>178.979321</v>
      </c>
      <c r="J13" s="268">
        <v>89.676270000000002</v>
      </c>
      <c r="K13" s="268">
        <v>95.857657000000003</v>
      </c>
      <c r="L13" s="268">
        <v>83.453391999999994</v>
      </c>
      <c r="M13" s="268">
        <v>291.74142599999999</v>
      </c>
      <c r="N13" s="268">
        <v>305.30433699999998</v>
      </c>
      <c r="O13" s="268">
        <v>367.24863299999998</v>
      </c>
      <c r="P13" s="268">
        <v>386.847216</v>
      </c>
    </row>
    <row r="14" spans="1:16" ht="7.5" customHeight="1" x14ac:dyDescent="0.25">
      <c r="A14" s="333"/>
      <c r="B14" s="338"/>
      <c r="D14" s="330">
        <v>0</v>
      </c>
    </row>
    <row r="15" spans="1:16" ht="15" customHeight="1" x14ac:dyDescent="0.25">
      <c r="A15" s="333" t="s">
        <v>1079</v>
      </c>
      <c r="B15" s="333"/>
      <c r="D15" s="268">
        <v>24.585801</v>
      </c>
      <c r="E15" s="268">
        <v>58.841014999999999</v>
      </c>
      <c r="F15" s="268">
        <v>62.030752999999997</v>
      </c>
      <c r="G15" s="268">
        <v>85.293806000000004</v>
      </c>
      <c r="H15" s="268">
        <v>197.75370699999999</v>
      </c>
      <c r="I15" s="268">
        <v>208.980468</v>
      </c>
      <c r="J15" s="268">
        <v>185.726493</v>
      </c>
      <c r="K15" s="268">
        <v>216.12786399999999</v>
      </c>
      <c r="L15" s="268">
        <v>235.126227</v>
      </c>
      <c r="M15" s="268">
        <v>352.26947200000001</v>
      </c>
      <c r="N15" s="268">
        <v>383.229354</v>
      </c>
      <c r="O15" s="268">
        <v>534.65982299999996</v>
      </c>
      <c r="P15" s="268">
        <v>593.04306899999995</v>
      </c>
    </row>
    <row r="16" spans="1:16" ht="7.5" customHeight="1" x14ac:dyDescent="0.25">
      <c r="A16" s="333"/>
      <c r="B16" s="339"/>
      <c r="C16" s="333"/>
      <c r="D16" s="330">
        <v>0</v>
      </c>
    </row>
    <row r="17" spans="1:16" ht="15" customHeight="1" x14ac:dyDescent="0.25">
      <c r="A17" s="333" t="s">
        <v>1080</v>
      </c>
      <c r="B17" s="338"/>
      <c r="C17" s="333"/>
      <c r="D17" s="268">
        <v>0</v>
      </c>
      <c r="E17" s="268">
        <v>0</v>
      </c>
      <c r="F17" s="268">
        <v>0</v>
      </c>
      <c r="G17" s="268">
        <v>0</v>
      </c>
      <c r="H17" s="268">
        <v>0</v>
      </c>
      <c r="I17" s="268">
        <v>8.1686949999999996</v>
      </c>
      <c r="J17" s="268">
        <v>5.7396399999999996</v>
      </c>
      <c r="K17" s="268">
        <v>0</v>
      </c>
      <c r="L17" s="268">
        <v>13.994896000000001</v>
      </c>
      <c r="M17" s="268">
        <v>3.880878</v>
      </c>
      <c r="N17" s="268">
        <v>0</v>
      </c>
      <c r="O17" s="268">
        <v>0</v>
      </c>
      <c r="P17" s="268">
        <v>0</v>
      </c>
    </row>
    <row r="18" spans="1:16" ht="7.5" customHeight="1" x14ac:dyDescent="0.25">
      <c r="A18" s="333"/>
      <c r="B18" s="338"/>
      <c r="C18" s="333"/>
      <c r="D18" s="330">
        <v>0</v>
      </c>
    </row>
    <row r="19" spans="1:16" ht="15" customHeight="1" x14ac:dyDescent="0.25">
      <c r="A19" s="333" t="s">
        <v>1081</v>
      </c>
      <c r="B19" s="338"/>
      <c r="C19" s="333"/>
      <c r="D19" s="268">
        <v>99.161674000000005</v>
      </c>
      <c r="E19" s="268">
        <v>94.039105000000006</v>
      </c>
      <c r="F19" s="268">
        <v>56.329253000000001</v>
      </c>
      <c r="G19" s="268">
        <v>54.317658000000002</v>
      </c>
      <c r="H19" s="268">
        <v>134.17896400000001</v>
      </c>
      <c r="I19" s="268">
        <v>214.15422899999999</v>
      </c>
      <c r="J19" s="268">
        <v>206.65021400000001</v>
      </c>
      <c r="K19" s="268">
        <v>42.381176000000004</v>
      </c>
      <c r="L19" s="268">
        <v>107.59439500000001</v>
      </c>
      <c r="M19" s="268">
        <v>118.487371</v>
      </c>
      <c r="N19" s="268">
        <v>163.15096700000001</v>
      </c>
      <c r="O19" s="268">
        <v>136.18431899999999</v>
      </c>
      <c r="P19" s="268">
        <v>218.459453</v>
      </c>
    </row>
    <row r="20" spans="1:16" ht="7.5" customHeight="1" x14ac:dyDescent="0.25">
      <c r="A20" s="333"/>
      <c r="B20" s="338"/>
      <c r="C20" s="333"/>
      <c r="D20" s="330">
        <v>0</v>
      </c>
    </row>
    <row r="21" spans="1:16" ht="15" customHeight="1" x14ac:dyDescent="0.25">
      <c r="A21" s="389" t="s">
        <v>1082</v>
      </c>
      <c r="B21" s="389"/>
      <c r="C21" s="389"/>
      <c r="D21" s="268">
        <v>509.85912200000001</v>
      </c>
      <c r="E21" s="268">
        <v>437.70397100000002</v>
      </c>
      <c r="F21" s="268">
        <v>424.95056699999998</v>
      </c>
      <c r="G21" s="268">
        <v>565.58149100000003</v>
      </c>
      <c r="H21" s="268">
        <v>693.93824700000005</v>
      </c>
      <c r="I21" s="268">
        <v>612.69406600000002</v>
      </c>
      <c r="J21" s="268">
        <v>553.453757</v>
      </c>
      <c r="K21" s="268">
        <v>750.638555</v>
      </c>
      <c r="L21" s="268">
        <v>487.05296099999998</v>
      </c>
      <c r="M21" s="268">
        <v>444.50264199999998</v>
      </c>
      <c r="N21" s="268">
        <v>252.11881199999999</v>
      </c>
      <c r="O21" s="268">
        <v>181.69583399999999</v>
      </c>
      <c r="P21" s="268">
        <v>693.73764000000006</v>
      </c>
    </row>
    <row r="22" spans="1:16" ht="7.5" customHeight="1" x14ac:dyDescent="0.25">
      <c r="A22" s="333"/>
      <c r="B22" s="339"/>
      <c r="C22" s="258"/>
      <c r="D22" s="330">
        <v>0</v>
      </c>
    </row>
    <row r="23" spans="1:16" ht="15" customHeight="1" x14ac:dyDescent="0.25">
      <c r="A23" s="389" t="s">
        <v>1163</v>
      </c>
      <c r="B23" s="389" t="s">
        <v>113</v>
      </c>
      <c r="C23" s="389"/>
      <c r="D23" s="268">
        <v>773.64871400000004</v>
      </c>
      <c r="E23" s="268">
        <v>690.74426500000004</v>
      </c>
      <c r="F23" s="268">
        <v>653.00529400000005</v>
      </c>
      <c r="G23" s="268">
        <v>863.73226599999998</v>
      </c>
      <c r="H23" s="268">
        <v>859.945424</v>
      </c>
      <c r="I23" s="268">
        <v>1182.378755</v>
      </c>
      <c r="J23" s="268">
        <v>753.92496600000004</v>
      </c>
      <c r="K23" s="268">
        <v>581.44239400000004</v>
      </c>
      <c r="L23" s="268">
        <v>461.21135299999997</v>
      </c>
      <c r="M23" s="268">
        <v>671.00442299999997</v>
      </c>
      <c r="N23" s="268">
        <v>522.25570900000002</v>
      </c>
      <c r="O23" s="268">
        <v>346.86889300000001</v>
      </c>
      <c r="P23" s="268">
        <v>313.41646400000002</v>
      </c>
    </row>
    <row r="24" spans="1:16" ht="7.5" customHeight="1" x14ac:dyDescent="0.25">
      <c r="A24" s="340"/>
      <c r="B24" s="340"/>
      <c r="C24" s="340"/>
      <c r="D24" s="330">
        <v>0</v>
      </c>
    </row>
    <row r="25" spans="1:16" ht="15" customHeight="1" x14ac:dyDescent="0.25">
      <c r="A25" s="340" t="s">
        <v>1083</v>
      </c>
      <c r="B25" s="340"/>
      <c r="C25" s="340"/>
      <c r="D25" s="268">
        <v>19.873393</v>
      </c>
      <c r="E25" s="268">
        <v>15.902372</v>
      </c>
      <c r="F25" s="268">
        <v>9.6542870000000001</v>
      </c>
      <c r="G25" s="268">
        <v>27.560561</v>
      </c>
      <c r="H25" s="268">
        <v>41.705655999999998</v>
      </c>
      <c r="I25" s="268">
        <v>20.520880999999999</v>
      </c>
      <c r="J25" s="268">
        <v>37.973829000000002</v>
      </c>
      <c r="K25" s="268">
        <v>38.719853999999998</v>
      </c>
      <c r="L25" s="268">
        <v>49.599345999999997</v>
      </c>
      <c r="M25" s="268">
        <v>59.715077000000001</v>
      </c>
      <c r="N25" s="268">
        <v>62.258251000000001</v>
      </c>
      <c r="O25" s="268">
        <v>69.864877000000007</v>
      </c>
      <c r="P25" s="268">
        <v>86.661775000000006</v>
      </c>
    </row>
    <row r="26" spans="1:16" ht="7.5" customHeight="1" x14ac:dyDescent="0.25">
      <c r="A26" s="340"/>
      <c r="B26" s="340"/>
      <c r="C26" s="340"/>
      <c r="D26" s="330">
        <v>0</v>
      </c>
    </row>
    <row r="27" spans="1:16" ht="15" customHeight="1" x14ac:dyDescent="0.25">
      <c r="A27" s="340" t="s">
        <v>1164</v>
      </c>
      <c r="B27" s="340"/>
      <c r="C27" s="340"/>
      <c r="D27" s="268">
        <v>227.852363</v>
      </c>
      <c r="E27" s="268">
        <v>168.79036400000001</v>
      </c>
      <c r="F27" s="268">
        <v>132.58179799999999</v>
      </c>
      <c r="G27" s="268">
        <v>230.87769700000001</v>
      </c>
      <c r="H27" s="268">
        <v>391.91261400000002</v>
      </c>
      <c r="I27" s="268">
        <v>809.75332700000001</v>
      </c>
      <c r="J27" s="268">
        <v>945.35709499999996</v>
      </c>
      <c r="K27" s="268">
        <v>1086.5010010000001</v>
      </c>
      <c r="L27" s="268">
        <v>1454.342721</v>
      </c>
      <c r="M27" s="268">
        <v>1551.5302509999999</v>
      </c>
      <c r="N27" s="268">
        <v>1915.3074329999999</v>
      </c>
      <c r="O27" s="268">
        <v>2285.0671269999998</v>
      </c>
      <c r="P27" s="268">
        <v>3012.205974</v>
      </c>
    </row>
    <row r="28" spans="1:16" ht="7.5" customHeight="1" x14ac:dyDescent="0.25">
      <c r="A28" s="340"/>
      <c r="B28" s="340"/>
      <c r="C28" s="340"/>
      <c r="D28" s="330">
        <v>0</v>
      </c>
    </row>
    <row r="29" spans="1:16" ht="15" customHeight="1" x14ac:dyDescent="0.25">
      <c r="A29" s="340" t="s">
        <v>1084</v>
      </c>
      <c r="B29" s="340"/>
      <c r="C29" s="340"/>
      <c r="D29" s="268">
        <v>134.352328</v>
      </c>
      <c r="E29" s="268">
        <v>224.30496400000001</v>
      </c>
      <c r="F29" s="268">
        <v>153.59007600000001</v>
      </c>
      <c r="G29" s="268">
        <v>259.53441600000002</v>
      </c>
      <c r="H29" s="268">
        <v>373.015016</v>
      </c>
      <c r="I29" s="268">
        <v>365.23689100000001</v>
      </c>
      <c r="J29" s="268">
        <v>260.87098400000002</v>
      </c>
      <c r="K29" s="268">
        <v>152.57503800000001</v>
      </c>
      <c r="L29" s="268">
        <v>129.698498</v>
      </c>
      <c r="M29" s="268">
        <v>27.737411999999999</v>
      </c>
      <c r="N29" s="268">
        <v>36.489237000000003</v>
      </c>
      <c r="O29" s="268">
        <v>49.682873999999998</v>
      </c>
      <c r="P29" s="268">
        <v>23.232697000000002</v>
      </c>
    </row>
    <row r="30" spans="1:16" ht="7.5" customHeight="1" x14ac:dyDescent="0.25">
      <c r="A30" s="340"/>
      <c r="B30" s="340"/>
      <c r="C30" s="340"/>
      <c r="D30" s="330">
        <v>0</v>
      </c>
    </row>
    <row r="31" spans="1:16" ht="15" customHeight="1" x14ac:dyDescent="0.25">
      <c r="A31" s="340" t="s">
        <v>1085</v>
      </c>
      <c r="B31" s="340"/>
      <c r="C31" s="340"/>
      <c r="D31" s="269">
        <v>393.71233899999999</v>
      </c>
      <c r="E31" s="269">
        <v>308.37857100000002</v>
      </c>
      <c r="F31" s="269">
        <v>307.77166</v>
      </c>
      <c r="G31" s="269">
        <v>417.18857600000001</v>
      </c>
      <c r="H31" s="269">
        <v>543.10333800000001</v>
      </c>
      <c r="I31" s="269">
        <v>873.04293800000005</v>
      </c>
      <c r="J31" s="269">
        <v>780.65102100000001</v>
      </c>
      <c r="K31" s="269">
        <v>771.89384800000005</v>
      </c>
      <c r="L31" s="269">
        <v>242.601664</v>
      </c>
      <c r="M31" s="269">
        <v>211.34225000000001</v>
      </c>
      <c r="N31" s="269">
        <v>189.07710800000001</v>
      </c>
      <c r="O31" s="269">
        <v>221.29431</v>
      </c>
      <c r="P31" s="269">
        <v>331.621038</v>
      </c>
    </row>
    <row r="32" spans="1:16" ht="7.5" customHeight="1" x14ac:dyDescent="0.25">
      <c r="A32" s="340"/>
      <c r="B32" s="340"/>
      <c r="C32" s="340"/>
      <c r="D32" s="330">
        <v>0</v>
      </c>
    </row>
    <row r="33" spans="1:16" ht="15" customHeight="1" x14ac:dyDescent="0.25">
      <c r="A33" s="340" t="s">
        <v>1086</v>
      </c>
      <c r="B33" s="340"/>
      <c r="C33" s="340"/>
      <c r="D33" s="269">
        <v>217.987347</v>
      </c>
      <c r="E33" s="269">
        <v>208.82546099999999</v>
      </c>
      <c r="F33" s="269">
        <v>202.69010700000001</v>
      </c>
      <c r="G33" s="269">
        <v>239.046616</v>
      </c>
      <c r="H33" s="269">
        <v>341.38605000000001</v>
      </c>
      <c r="I33" s="269">
        <v>288.41787699999998</v>
      </c>
      <c r="J33" s="269">
        <v>303.17281600000001</v>
      </c>
      <c r="K33" s="269">
        <v>165.13945100000001</v>
      </c>
      <c r="L33" s="269">
        <v>68.003803000000005</v>
      </c>
      <c r="M33" s="269">
        <v>5.598115</v>
      </c>
      <c r="N33" s="269">
        <v>4.26</v>
      </c>
      <c r="O33" s="269">
        <v>0</v>
      </c>
      <c r="P33" s="269">
        <v>4.1700860000000004</v>
      </c>
    </row>
    <row r="34" spans="1:16" ht="7.5" customHeight="1" x14ac:dyDescent="0.25">
      <c r="A34" s="340"/>
      <c r="B34" s="340"/>
      <c r="C34" s="340"/>
      <c r="D34" s="333">
        <v>0</v>
      </c>
      <c r="E34" s="333"/>
      <c r="F34" s="333"/>
      <c r="G34" s="333"/>
      <c r="H34" s="333"/>
      <c r="I34" s="333"/>
      <c r="J34" s="333"/>
      <c r="K34" s="333"/>
      <c r="L34" s="333"/>
      <c r="M34" s="333"/>
      <c r="N34" s="333"/>
      <c r="O34" s="333"/>
      <c r="P34" s="333"/>
    </row>
    <row r="35" spans="1:16" ht="15" customHeight="1" thickBot="1" x14ac:dyDescent="0.3">
      <c r="A35" s="341" t="s">
        <v>1165</v>
      </c>
      <c r="B35" s="341"/>
      <c r="C35" s="341"/>
      <c r="D35" s="287">
        <v>409.94696399999998</v>
      </c>
      <c r="E35" s="287">
        <v>654.432726</v>
      </c>
      <c r="F35" s="287">
        <v>397.81167799999997</v>
      </c>
      <c r="G35" s="287">
        <v>363.29435599999999</v>
      </c>
      <c r="H35" s="287">
        <v>363.12049000000002</v>
      </c>
      <c r="I35" s="287">
        <v>333.46221300000002</v>
      </c>
      <c r="J35" s="287">
        <v>279.55484100000001</v>
      </c>
      <c r="K35" s="287">
        <v>487.79089399999998</v>
      </c>
      <c r="L35" s="287">
        <v>414.13902300000001</v>
      </c>
      <c r="M35" s="287">
        <v>0</v>
      </c>
      <c r="N35" s="287">
        <v>0</v>
      </c>
      <c r="O35" s="287">
        <v>0</v>
      </c>
      <c r="P35" s="287">
        <v>0</v>
      </c>
    </row>
    <row r="36" spans="1:16" ht="30.75" customHeight="1" x14ac:dyDescent="0.25">
      <c r="A36" s="342" t="s">
        <v>974</v>
      </c>
      <c r="B36" s="343"/>
      <c r="C36" s="394" t="s">
        <v>1087</v>
      </c>
      <c r="D36" s="396"/>
      <c r="E36" s="396"/>
      <c r="F36" s="396"/>
      <c r="G36" s="396"/>
      <c r="H36" s="396"/>
      <c r="I36" s="396"/>
      <c r="J36" s="396"/>
      <c r="K36" s="396"/>
      <c r="L36" s="396"/>
      <c r="M36" s="396"/>
      <c r="N36" s="396"/>
      <c r="O36" s="396"/>
    </row>
    <row r="37" spans="1:16" ht="18" customHeight="1" x14ac:dyDescent="0.25">
      <c r="A37" s="344" t="s">
        <v>982</v>
      </c>
      <c r="B37" s="343"/>
      <c r="C37" s="394" t="s">
        <v>1088</v>
      </c>
      <c r="D37" s="395"/>
      <c r="E37" s="395"/>
      <c r="F37" s="395"/>
      <c r="G37" s="395"/>
      <c r="H37" s="395"/>
      <c r="I37" s="395"/>
      <c r="J37" s="395"/>
      <c r="K37" s="395"/>
      <c r="L37" s="395"/>
      <c r="M37" s="395"/>
      <c r="N37" s="395"/>
      <c r="O37" s="395"/>
    </row>
    <row r="38" spans="1:16" ht="27.75" customHeight="1" x14ac:dyDescent="0.25">
      <c r="A38" s="345" t="s">
        <v>983</v>
      </c>
      <c r="B38" s="343"/>
      <c r="C38" s="394" t="s">
        <v>1089</v>
      </c>
      <c r="D38" s="394"/>
      <c r="E38" s="394"/>
      <c r="F38" s="394"/>
      <c r="G38" s="394"/>
      <c r="H38" s="394"/>
      <c r="I38" s="394"/>
      <c r="J38" s="394"/>
      <c r="K38" s="394"/>
      <c r="L38" s="394"/>
      <c r="M38" s="394"/>
      <c r="N38" s="394"/>
    </row>
    <row r="39" spans="1:16" s="343" customFormat="1" ht="25.5" customHeight="1" x14ac:dyDescent="0.25">
      <c r="A39" s="342" t="s">
        <v>984</v>
      </c>
      <c r="C39" s="394" t="s">
        <v>1090</v>
      </c>
      <c r="D39" s="395"/>
      <c r="E39" s="395"/>
      <c r="F39" s="395"/>
      <c r="G39" s="395"/>
      <c r="H39" s="395"/>
      <c r="I39" s="395"/>
      <c r="J39" s="395"/>
      <c r="K39" s="395"/>
      <c r="L39" s="395"/>
      <c r="M39" s="395"/>
      <c r="N39" s="395"/>
      <c r="O39" s="395"/>
    </row>
    <row r="40" spans="1:16" s="343" customFormat="1" ht="20.25" customHeight="1" x14ac:dyDescent="0.25">
      <c r="A40" s="342" t="s">
        <v>985</v>
      </c>
      <c r="C40" s="346" t="s">
        <v>1071</v>
      </c>
      <c r="D40" s="347"/>
      <c r="E40" s="347"/>
      <c r="F40" s="347"/>
      <c r="G40" s="347"/>
      <c r="H40" s="347"/>
      <c r="I40" s="347"/>
      <c r="J40" s="347"/>
      <c r="K40" s="347"/>
      <c r="L40" s="347"/>
      <c r="M40" s="347"/>
      <c r="N40" s="347"/>
      <c r="O40" s="347"/>
    </row>
    <row r="41" spans="1:16" ht="14.25" customHeight="1" x14ac:dyDescent="0.25">
      <c r="A41" s="340" t="s">
        <v>973</v>
      </c>
      <c r="B41" s="340"/>
      <c r="C41" s="394" t="s">
        <v>1091</v>
      </c>
      <c r="D41" s="394"/>
      <c r="E41" s="394"/>
      <c r="F41" s="394"/>
      <c r="G41" s="394"/>
      <c r="H41" s="394"/>
      <c r="I41" s="394"/>
      <c r="J41" s="394"/>
      <c r="K41" s="394"/>
      <c r="L41" s="394"/>
      <c r="M41" s="394"/>
      <c r="N41" s="343"/>
    </row>
    <row r="42" spans="1:16" ht="14.25" customHeight="1" x14ac:dyDescent="0.25">
      <c r="A42" s="343"/>
      <c r="B42" s="343"/>
      <c r="C42" s="394" t="s">
        <v>1092</v>
      </c>
      <c r="D42" s="394"/>
      <c r="E42" s="394"/>
      <c r="F42" s="394"/>
      <c r="G42" s="394"/>
      <c r="H42" s="394"/>
      <c r="I42" s="394"/>
      <c r="J42" s="394"/>
      <c r="K42" s="394"/>
      <c r="L42" s="394"/>
      <c r="M42" s="394"/>
      <c r="N42" s="343"/>
    </row>
  </sheetData>
  <mergeCells count="9">
    <mergeCell ref="C39:O39"/>
    <mergeCell ref="C41:M41"/>
    <mergeCell ref="C42:M42"/>
    <mergeCell ref="A3:C3"/>
    <mergeCell ref="A21:C21"/>
    <mergeCell ref="A23:C23"/>
    <mergeCell ref="C36:O36"/>
    <mergeCell ref="C37:O37"/>
    <mergeCell ref="C38:N38"/>
  </mergeCells>
  <printOptions horizontalCentered="1" verticalCentered="1"/>
  <pageMargins left="0.59055118110236227" right="0.59055118110236227" top="0.19685039370078741" bottom="0.19685039370078741" header="0" footer="0"/>
  <pageSetup scale="6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0077C0"/>
    <pageSetUpPr fitToPage="1"/>
  </sheetPr>
  <dimension ref="A1:Q47"/>
  <sheetViews>
    <sheetView showGridLines="0" showZeros="0" zoomScaleSheetLayoutView="69" workbookViewId="0">
      <pane ySplit="3" topLeftCell="A4" activePane="bottomLeft" state="frozen"/>
      <selection pane="bottomLeft" activeCell="A2" sqref="A2"/>
    </sheetView>
  </sheetViews>
  <sheetFormatPr baseColWidth="10" defaultColWidth="12.5703125" defaultRowHeight="15" x14ac:dyDescent="0.25"/>
  <cols>
    <col min="1" max="1" width="3.5703125" style="169" customWidth="1"/>
    <col min="2" max="2" width="3" style="169" customWidth="1"/>
    <col min="3" max="3" width="36" style="169" customWidth="1"/>
    <col min="4" max="4" width="11.7109375" style="169" customWidth="1"/>
    <col min="5" max="5" width="12.140625" style="169" customWidth="1"/>
    <col min="6" max="8" width="12.28515625" style="169" bestFit="1" customWidth="1"/>
    <col min="9" max="9" width="13.42578125" style="169" bestFit="1" customWidth="1"/>
    <col min="10" max="14" width="11.7109375" style="169" customWidth="1"/>
    <col min="15" max="16" width="12.5703125" style="169"/>
    <col min="17" max="17" width="12.5703125" style="170"/>
    <col min="18" max="16384" width="12.5703125" style="169"/>
  </cols>
  <sheetData>
    <row r="1" spans="1:16" ht="15.75" customHeight="1" x14ac:dyDescent="0.25">
      <c r="A1" s="174" t="s">
        <v>786</v>
      </c>
      <c r="C1" s="174"/>
      <c r="D1" s="174"/>
      <c r="E1" s="174"/>
      <c r="P1" s="174" t="s">
        <v>710</v>
      </c>
    </row>
    <row r="2" spans="1:16" ht="15.75" customHeight="1" thickBot="1" x14ac:dyDescent="0.3">
      <c r="A2" s="175" t="s">
        <v>785</v>
      </c>
      <c r="B2" s="176"/>
      <c r="C2" s="177"/>
      <c r="D2" s="177"/>
      <c r="E2" s="178"/>
      <c r="F2" s="178"/>
      <c r="G2" s="178"/>
      <c r="H2" s="178"/>
      <c r="I2" s="178"/>
      <c r="J2" s="178"/>
      <c r="K2" s="178"/>
      <c r="L2" s="178"/>
      <c r="M2" s="178"/>
      <c r="N2" s="178"/>
      <c r="O2" s="178"/>
      <c r="P2" s="178"/>
    </row>
    <row r="3" spans="1:16" ht="18.75" customHeight="1" thickBot="1" x14ac:dyDescent="0.3">
      <c r="A3" s="378" t="s">
        <v>361</v>
      </c>
      <c r="B3" s="378"/>
      <c r="C3" s="378"/>
      <c r="D3" s="193">
        <v>2000</v>
      </c>
      <c r="E3" s="193">
        <v>2001</v>
      </c>
      <c r="F3" s="193">
        <v>2002</v>
      </c>
      <c r="G3" s="193">
        <v>2003</v>
      </c>
      <c r="H3" s="193">
        <v>2004</v>
      </c>
      <c r="I3" s="193">
        <v>2005</v>
      </c>
      <c r="J3" s="193">
        <v>2006</v>
      </c>
      <c r="K3" s="193">
        <v>2007</v>
      </c>
      <c r="L3" s="193">
        <v>2008</v>
      </c>
      <c r="M3" s="193">
        <v>2009</v>
      </c>
      <c r="N3" s="193">
        <v>2010</v>
      </c>
      <c r="O3" s="193">
        <v>2011</v>
      </c>
      <c r="P3" s="193" t="s">
        <v>1093</v>
      </c>
    </row>
    <row r="4" spans="1:16" ht="6.75" customHeight="1" x14ac:dyDescent="0.25">
      <c r="A4" s="179"/>
      <c r="B4" s="179"/>
      <c r="C4" s="179"/>
      <c r="D4" s="179"/>
      <c r="E4" s="179"/>
    </row>
    <row r="5" spans="1:16" ht="15.75" customHeight="1" x14ac:dyDescent="0.25">
      <c r="A5" s="180" t="s">
        <v>1094</v>
      </c>
      <c r="B5" s="180"/>
      <c r="C5" s="180"/>
      <c r="D5" s="181">
        <f t="shared" ref="D5" si="0">+D6+D12</f>
        <v>7434.1</v>
      </c>
      <c r="E5" s="181">
        <f t="shared" ref="E5" si="1">+E6+E12</f>
        <v>7634.1</v>
      </c>
      <c r="F5" s="181">
        <f t="shared" ref="F5:O5" si="2">+F6+F12</f>
        <v>8501.7000000000007</v>
      </c>
      <c r="G5" s="181">
        <f t="shared" ref="G5" si="3">+G6+G12</f>
        <v>10133.799999999997</v>
      </c>
      <c r="H5" s="181">
        <f t="shared" ref="H5" si="4">+H6+H12</f>
        <v>12217.089999999998</v>
      </c>
      <c r="I5" s="181">
        <f t="shared" si="2"/>
        <v>14708.080000000002</v>
      </c>
      <c r="J5" s="181">
        <f>+J6+J12</f>
        <v>17513.940000000002</v>
      </c>
      <c r="K5" s="181">
        <f t="shared" ref="K5:M5" si="5">+K6+K12</f>
        <v>20585.170000000002</v>
      </c>
      <c r="L5" s="181">
        <f t="shared" si="5"/>
        <v>23475.66</v>
      </c>
      <c r="M5" s="181">
        <f t="shared" si="5"/>
        <v>23776.5</v>
      </c>
      <c r="N5" s="181">
        <f t="shared" si="2"/>
        <v>27736.1</v>
      </c>
      <c r="O5" s="181">
        <f t="shared" si="2"/>
        <v>34946.199999999997</v>
      </c>
      <c r="P5" s="181">
        <f t="shared" ref="P5" si="6">+P6+P12</f>
        <v>40729.5</v>
      </c>
    </row>
    <row r="6" spans="1:16" ht="15.75" customHeight="1" x14ac:dyDescent="0.25">
      <c r="A6" s="196"/>
      <c r="B6" s="197" t="s">
        <v>668</v>
      </c>
      <c r="C6" s="196"/>
      <c r="D6" s="198">
        <f t="shared" ref="D6" si="7">SUM(D7:D10)</f>
        <v>7386.8</v>
      </c>
      <c r="E6" s="198">
        <f t="shared" ref="E6" si="8">SUM(E7:E10)</f>
        <v>7583.3</v>
      </c>
      <c r="F6" s="198">
        <f t="shared" ref="F6:N6" si="9">SUM(F7:F10)</f>
        <v>8475.9000000000015</v>
      </c>
      <c r="G6" s="198">
        <f t="shared" ref="G6" si="10">SUM(G7:G10)</f>
        <v>10127.499999999998</v>
      </c>
      <c r="H6" s="198">
        <f t="shared" ref="H6" si="11">SUM(H7:H10)</f>
        <v>12215.789999999999</v>
      </c>
      <c r="I6" s="198">
        <f t="shared" si="9"/>
        <v>14708.080000000002</v>
      </c>
      <c r="J6" s="198">
        <f t="shared" ref="J6:M6" si="12">SUM(J7:J10)</f>
        <v>17513.940000000002</v>
      </c>
      <c r="K6" s="198">
        <f t="shared" si="12"/>
        <v>20585.170000000002</v>
      </c>
      <c r="L6" s="198">
        <f t="shared" si="12"/>
        <v>23475.66</v>
      </c>
      <c r="M6" s="198">
        <f t="shared" si="12"/>
        <v>23776.5</v>
      </c>
      <c r="N6" s="198">
        <f t="shared" si="9"/>
        <v>27736.1</v>
      </c>
      <c r="O6" s="198">
        <f>SUM(O7:O10)</f>
        <v>34942.699999999997</v>
      </c>
      <c r="P6" s="198">
        <f>SUM(P7:P10)</f>
        <v>40722.199999999997</v>
      </c>
    </row>
    <row r="7" spans="1:16" ht="15.75" customHeight="1" x14ac:dyDescent="0.25">
      <c r="A7" s="176"/>
      <c r="B7" s="176"/>
      <c r="C7" s="176" t="s">
        <v>669</v>
      </c>
      <c r="D7" s="183">
        <f>6739.2+0.1</f>
        <v>6739.3</v>
      </c>
      <c r="E7" s="183">
        <f>6923+0.1</f>
        <v>6923.1</v>
      </c>
      <c r="F7" s="183">
        <v>7708.3000000000011</v>
      </c>
      <c r="G7" s="183">
        <v>9378.5999999999985</v>
      </c>
      <c r="H7" s="183">
        <v>11206.27</v>
      </c>
      <c r="I7" s="183">
        <v>13645.880000000001</v>
      </c>
      <c r="J7" s="183">
        <v>16201.2</v>
      </c>
      <c r="K7" s="183">
        <v>18926.400000000001</v>
      </c>
      <c r="L7" s="183">
        <v>21674.46</v>
      </c>
      <c r="M7" s="183">
        <v>22034</v>
      </c>
      <c r="N7" s="183">
        <v>25530</v>
      </c>
      <c r="O7" s="183">
        <v>31751.7</v>
      </c>
      <c r="P7" s="183">
        <v>37124.199999999997</v>
      </c>
    </row>
    <row r="8" spans="1:16" ht="15.75" customHeight="1" x14ac:dyDescent="0.25">
      <c r="A8" s="176"/>
      <c r="B8" s="176"/>
      <c r="C8" s="176" t="s">
        <v>670</v>
      </c>
      <c r="D8" s="183">
        <f>647.6-0.1</f>
        <v>647.5</v>
      </c>
      <c r="E8" s="183">
        <v>660.2</v>
      </c>
      <c r="F8" s="183">
        <v>747.1</v>
      </c>
      <c r="G8" s="183">
        <v>663</v>
      </c>
      <c r="H8" s="183">
        <v>887.82</v>
      </c>
      <c r="I8" s="183">
        <v>891.9</v>
      </c>
      <c r="J8" s="183">
        <v>1137.3000000000002</v>
      </c>
      <c r="K8" s="183">
        <v>1396.94</v>
      </c>
      <c r="L8" s="183">
        <v>1620.4</v>
      </c>
      <c r="M8" s="183">
        <v>1667.7000000000003</v>
      </c>
      <c r="N8" s="183">
        <v>2121.8000000000002</v>
      </c>
      <c r="O8" s="183">
        <v>3095.9</v>
      </c>
      <c r="P8" s="183">
        <v>3426.3</v>
      </c>
    </row>
    <row r="9" spans="1:16" ht="15.75" customHeight="1" x14ac:dyDescent="0.25">
      <c r="A9" s="176"/>
      <c r="B9" s="176"/>
      <c r="C9" s="176" t="s">
        <v>671</v>
      </c>
      <c r="D9" s="184">
        <v>0</v>
      </c>
      <c r="E9" s="184">
        <v>0</v>
      </c>
      <c r="F9" s="184">
        <v>0</v>
      </c>
      <c r="G9" s="184">
        <v>64.900000000000006</v>
      </c>
      <c r="H9" s="184">
        <v>64.400000000000006</v>
      </c>
      <c r="I9" s="184">
        <v>67.599999999999994</v>
      </c>
      <c r="J9" s="184">
        <f>96.4</f>
        <v>96.4</v>
      </c>
      <c r="K9" s="184">
        <v>150.93</v>
      </c>
      <c r="L9" s="184">
        <v>108.60000000000001</v>
      </c>
      <c r="M9" s="184">
        <v>24.8</v>
      </c>
      <c r="N9" s="184">
        <v>34</v>
      </c>
      <c r="O9" s="184">
        <v>35</v>
      </c>
      <c r="P9" s="184">
        <v>110</v>
      </c>
    </row>
    <row r="10" spans="1:16" ht="15.75" customHeight="1" x14ac:dyDescent="0.25">
      <c r="A10" s="176"/>
      <c r="B10" s="176"/>
      <c r="C10" s="176" t="s">
        <v>672</v>
      </c>
      <c r="D10" s="184">
        <v>0</v>
      </c>
      <c r="E10" s="184">
        <v>0</v>
      </c>
      <c r="F10" s="184">
        <v>20.5</v>
      </c>
      <c r="G10" s="184">
        <v>21</v>
      </c>
      <c r="H10" s="184">
        <v>57.3</v>
      </c>
      <c r="I10" s="184">
        <v>102.69999999999999</v>
      </c>
      <c r="J10" s="184">
        <v>79.040000000000006</v>
      </c>
      <c r="K10" s="184">
        <v>110.9</v>
      </c>
      <c r="L10" s="184">
        <v>72.2</v>
      </c>
      <c r="M10" s="184">
        <v>50</v>
      </c>
      <c r="N10" s="184">
        <v>50.3</v>
      </c>
      <c r="O10" s="184">
        <v>60.1</v>
      </c>
      <c r="P10" s="184">
        <v>61.7</v>
      </c>
    </row>
    <row r="11" spans="1:16" ht="7.5" customHeight="1" x14ac:dyDescent="0.25">
      <c r="A11" s="176"/>
      <c r="B11" s="176"/>
      <c r="C11" s="185"/>
      <c r="D11" s="182"/>
      <c r="E11" s="182"/>
      <c r="F11" s="182"/>
      <c r="G11" s="182"/>
      <c r="H11" s="182"/>
      <c r="I11" s="182"/>
      <c r="J11" s="182"/>
      <c r="K11" s="182"/>
      <c r="L11" s="182"/>
      <c r="M11" s="182"/>
      <c r="N11" s="182"/>
      <c r="O11" s="182"/>
      <c r="P11" s="182"/>
    </row>
    <row r="12" spans="1:16" ht="15.75" customHeight="1" x14ac:dyDescent="0.25">
      <c r="A12" s="197"/>
      <c r="B12" s="197" t="s">
        <v>673</v>
      </c>
      <c r="C12" s="195"/>
      <c r="D12" s="198">
        <v>47.3</v>
      </c>
      <c r="E12" s="198">
        <f>50.9-0.1</f>
        <v>50.8</v>
      </c>
      <c r="F12" s="198">
        <v>25.8</v>
      </c>
      <c r="G12" s="198">
        <v>6.3</v>
      </c>
      <c r="H12" s="198">
        <v>1.3</v>
      </c>
      <c r="I12" s="198">
        <v>0</v>
      </c>
      <c r="J12" s="198">
        <v>0</v>
      </c>
      <c r="K12" s="198">
        <v>0</v>
      </c>
      <c r="L12" s="198">
        <v>0</v>
      </c>
      <c r="M12" s="198">
        <v>0</v>
      </c>
      <c r="N12" s="198">
        <v>0</v>
      </c>
      <c r="O12" s="198">
        <v>3.5</v>
      </c>
      <c r="P12" s="198">
        <v>7.3</v>
      </c>
    </row>
    <row r="13" spans="1:16" ht="7.5" customHeight="1" x14ac:dyDescent="0.25">
      <c r="A13" s="176"/>
      <c r="B13" s="180"/>
      <c r="C13" s="176"/>
      <c r="D13" s="182"/>
      <c r="E13" s="182"/>
      <c r="F13" s="182"/>
      <c r="G13" s="182"/>
      <c r="H13" s="182"/>
      <c r="I13" s="182"/>
      <c r="J13" s="182"/>
      <c r="K13" s="182"/>
      <c r="L13" s="182"/>
      <c r="M13" s="182"/>
      <c r="N13" s="182"/>
      <c r="O13" s="182"/>
      <c r="P13" s="182"/>
    </row>
    <row r="14" spans="1:16" ht="15.75" customHeight="1" x14ac:dyDescent="0.25">
      <c r="A14" s="180" t="s">
        <v>720</v>
      </c>
      <c r="B14" s="180"/>
      <c r="C14" s="180"/>
      <c r="D14" s="181">
        <f t="shared" ref="D14" si="13">+D15+D20</f>
        <v>10948.599999999999</v>
      </c>
      <c r="E14" s="181">
        <f t="shared" ref="E14" si="14">+E15+E20</f>
        <v>11317.400000000001</v>
      </c>
      <c r="F14" s="181">
        <f t="shared" ref="F14:O14" si="15">+F15+F20</f>
        <v>11703.199999999999</v>
      </c>
      <c r="G14" s="181">
        <f t="shared" ref="G14" si="16">+G15+G20</f>
        <v>14941.7</v>
      </c>
      <c r="H14" s="181">
        <f t="shared" ref="H14" si="17">+H15+H20</f>
        <v>15967</v>
      </c>
      <c r="I14" s="186">
        <f t="shared" si="15"/>
        <v>18343.400000000001</v>
      </c>
      <c r="J14" s="181">
        <f t="shared" ref="J14:M14" si="18">+J15+J20</f>
        <v>21158</v>
      </c>
      <c r="K14" s="181">
        <f t="shared" si="18"/>
        <v>23819.3</v>
      </c>
      <c r="L14" s="181">
        <f t="shared" si="18"/>
        <v>28182.199999999997</v>
      </c>
      <c r="M14" s="181">
        <f t="shared" si="18"/>
        <v>29870.6</v>
      </c>
      <c r="N14" s="181">
        <f t="shared" si="15"/>
        <v>31762.549999999996</v>
      </c>
      <c r="O14" s="181">
        <f t="shared" si="15"/>
        <v>36698.819000000003</v>
      </c>
      <c r="P14" s="181">
        <f t="shared" ref="P14" si="19">+P15+P20</f>
        <v>42490.720000000001</v>
      </c>
    </row>
    <row r="15" spans="1:16" ht="15.75" customHeight="1" x14ac:dyDescent="0.25">
      <c r="A15" s="197"/>
      <c r="B15" s="197" t="s">
        <v>674</v>
      </c>
      <c r="C15" s="195"/>
      <c r="D15" s="198">
        <f t="shared" ref="D15" si="20">SUM(D16:D18)</f>
        <v>6210.3</v>
      </c>
      <c r="E15" s="198">
        <f t="shared" ref="E15" si="21">SUM(E16:E18)</f>
        <v>7234.6</v>
      </c>
      <c r="F15" s="198">
        <f t="shared" ref="F15:O15" si="22">SUM(F16:F18)</f>
        <v>7928.3999999999987</v>
      </c>
      <c r="G15" s="198">
        <f t="shared" ref="G15" si="23">SUM(G16:G18)</f>
        <v>9619</v>
      </c>
      <c r="H15" s="198">
        <f t="shared" ref="H15" si="24">SUM(H16:H18)</f>
        <v>9103.1</v>
      </c>
      <c r="I15" s="198">
        <f t="shared" si="22"/>
        <v>10593.5</v>
      </c>
      <c r="J15" s="198">
        <f t="shared" ref="J15:M15" si="25">SUM(J16:J18)</f>
        <v>14375.7</v>
      </c>
      <c r="K15" s="198">
        <f t="shared" si="25"/>
        <v>16113.5</v>
      </c>
      <c r="L15" s="198">
        <f t="shared" si="25"/>
        <v>20664.3</v>
      </c>
      <c r="M15" s="198">
        <f t="shared" si="25"/>
        <v>22850.7</v>
      </c>
      <c r="N15" s="198">
        <f t="shared" si="22"/>
        <v>24198.149999999998</v>
      </c>
      <c r="O15" s="198">
        <f t="shared" si="22"/>
        <v>28426.744000000002</v>
      </c>
      <c r="P15" s="198">
        <f t="shared" ref="P15" si="26">SUM(P16:P18)</f>
        <v>32337.22</v>
      </c>
    </row>
    <row r="16" spans="1:16" ht="15.75" customHeight="1" x14ac:dyDescent="0.25">
      <c r="A16" s="176"/>
      <c r="B16" s="176"/>
      <c r="C16" s="176" t="s">
        <v>675</v>
      </c>
      <c r="D16" s="182">
        <v>3807.8</v>
      </c>
      <c r="E16" s="182">
        <v>4239.1000000000004</v>
      </c>
      <c r="F16" s="182">
        <f>4362.4-111.1</f>
        <v>4251.2999999999993</v>
      </c>
      <c r="G16" s="182">
        <f>4763.4-171.8</f>
        <v>4591.5999999999995</v>
      </c>
      <c r="H16" s="182">
        <f>5079.5-110.4</f>
        <v>4969.1000000000004</v>
      </c>
      <c r="I16" s="182">
        <f>5972.8-119.1</f>
        <v>5853.7</v>
      </c>
      <c r="J16" s="182">
        <f>7683.3-100.4</f>
        <v>7582.9000000000005</v>
      </c>
      <c r="K16" s="182">
        <f>9815.3-109.6</f>
        <v>9705.6999999999989</v>
      </c>
      <c r="L16" s="182">
        <f>13853.7-121.7</f>
        <v>13732</v>
      </c>
      <c r="M16" s="182">
        <f>14853-183</f>
        <v>14670</v>
      </c>
      <c r="N16" s="182">
        <f>15510.05-138.5</f>
        <v>15371.55</v>
      </c>
      <c r="O16" s="182">
        <v>18287.014999999999</v>
      </c>
      <c r="P16" s="182">
        <v>20770.18</v>
      </c>
    </row>
    <row r="17" spans="1:16" ht="15.75" customHeight="1" x14ac:dyDescent="0.25">
      <c r="A17" s="176"/>
      <c r="B17" s="176"/>
      <c r="C17" s="176" t="s">
        <v>726</v>
      </c>
      <c r="D17" s="182">
        <v>905.8</v>
      </c>
      <c r="E17" s="182">
        <v>1173.0999999999999</v>
      </c>
      <c r="F17" s="182">
        <f>1527.3+111.1</f>
        <v>1638.3999999999999</v>
      </c>
      <c r="G17" s="182">
        <f>2682.1+171.8</f>
        <v>2853.9</v>
      </c>
      <c r="H17" s="182">
        <f>1350.7+110.4</f>
        <v>1461.1000000000001</v>
      </c>
      <c r="I17" s="182">
        <f>840.4+119.1</f>
        <v>959.5</v>
      </c>
      <c r="J17" s="182">
        <f>1598.9+100.5</f>
        <v>1699.4</v>
      </c>
      <c r="K17" s="182">
        <f>1518.9+109.6</f>
        <v>1628.5</v>
      </c>
      <c r="L17" s="182">
        <f>1325.6+121.7</f>
        <v>1447.3</v>
      </c>
      <c r="M17" s="182">
        <f>1525.6+183</f>
        <v>1708.6</v>
      </c>
      <c r="N17" s="182">
        <f>1859.8+138.5</f>
        <v>1998.3</v>
      </c>
      <c r="O17" s="182">
        <v>2130.2240000000002</v>
      </c>
      <c r="P17" s="182">
        <v>2326.7799999999997</v>
      </c>
    </row>
    <row r="18" spans="1:16" ht="15.75" customHeight="1" x14ac:dyDescent="0.25">
      <c r="A18" s="176"/>
      <c r="B18" s="176"/>
      <c r="C18" s="176" t="s">
        <v>676</v>
      </c>
      <c r="D18" s="182">
        <v>1496.7</v>
      </c>
      <c r="E18" s="182">
        <v>1822.4</v>
      </c>
      <c r="F18" s="182">
        <v>2038.7</v>
      </c>
      <c r="G18" s="182">
        <v>2173.5</v>
      </c>
      <c r="H18" s="182">
        <v>2672.9</v>
      </c>
      <c r="I18" s="182">
        <v>3780.3</v>
      </c>
      <c r="J18" s="182">
        <v>5093.3999999999996</v>
      </c>
      <c r="K18" s="182">
        <v>4779.3</v>
      </c>
      <c r="L18" s="182">
        <v>5485</v>
      </c>
      <c r="M18" s="182">
        <v>6472.1</v>
      </c>
      <c r="N18" s="182">
        <v>6828.3</v>
      </c>
      <c r="O18" s="182">
        <v>8009.5050000000001</v>
      </c>
      <c r="P18" s="182">
        <v>9240.26</v>
      </c>
    </row>
    <row r="19" spans="1:16" ht="7.5" customHeight="1" x14ac:dyDescent="0.25">
      <c r="A19" s="176"/>
      <c r="B19" s="176"/>
      <c r="D19" s="182"/>
      <c r="E19" s="182"/>
      <c r="F19" s="182"/>
      <c r="G19" s="182"/>
      <c r="H19" s="182"/>
      <c r="I19" s="182"/>
      <c r="J19" s="182"/>
      <c r="K19" s="182"/>
      <c r="L19" s="182"/>
      <c r="M19" s="182"/>
      <c r="N19" s="182"/>
      <c r="O19" s="182"/>
      <c r="P19" s="182"/>
    </row>
    <row r="20" spans="1:16" ht="15.75" customHeight="1" x14ac:dyDescent="0.25">
      <c r="A20" s="197"/>
      <c r="B20" s="197" t="s">
        <v>1095</v>
      </c>
      <c r="C20" s="195"/>
      <c r="D20" s="198">
        <f t="shared" ref="D20" si="27">SUM(D21:D23)</f>
        <v>4738.2999999999993</v>
      </c>
      <c r="E20" s="198">
        <f t="shared" ref="E20" si="28">SUM(E21:E23)</f>
        <v>4082.8</v>
      </c>
      <c r="F20" s="198">
        <f t="shared" ref="F20:P20" si="29">SUM(F21:F23)</f>
        <v>3774.7999999999997</v>
      </c>
      <c r="G20" s="198">
        <f t="shared" ref="G20" si="30">SUM(G21:G23)</f>
        <v>5322.7</v>
      </c>
      <c r="H20" s="198">
        <f t="shared" ref="H20" si="31">SUM(H21:H23)</f>
        <v>6863.9000000000005</v>
      </c>
      <c r="I20" s="198">
        <f t="shared" si="29"/>
        <v>7749.9</v>
      </c>
      <c r="J20" s="198">
        <f t="shared" ref="J20:M20" si="32">SUM(J21:J23)</f>
        <v>6782.2999999999993</v>
      </c>
      <c r="K20" s="198">
        <f t="shared" si="32"/>
        <v>7705.7999999999993</v>
      </c>
      <c r="L20" s="198">
        <f t="shared" si="32"/>
        <v>7517.9</v>
      </c>
      <c r="M20" s="198">
        <f t="shared" si="32"/>
        <v>7019.9</v>
      </c>
      <c r="N20" s="198">
        <f t="shared" si="29"/>
        <v>7564.4</v>
      </c>
      <c r="O20" s="198">
        <f t="shared" si="29"/>
        <v>8272.0750000000007</v>
      </c>
      <c r="P20" s="198">
        <f t="shared" si="29"/>
        <v>10153.5</v>
      </c>
    </row>
    <row r="21" spans="1:16" ht="15.75" customHeight="1" x14ac:dyDescent="0.25">
      <c r="A21" s="176" t="s">
        <v>362</v>
      </c>
      <c r="B21" s="176"/>
      <c r="C21" s="176" t="s">
        <v>677</v>
      </c>
      <c r="D21" s="184">
        <v>2648.2</v>
      </c>
      <c r="E21" s="184">
        <v>2142.3000000000002</v>
      </c>
      <c r="F21" s="184">
        <v>2403.6999999999998</v>
      </c>
      <c r="G21" s="184">
        <v>3426.5</v>
      </c>
      <c r="H21" s="184">
        <v>4237.1000000000004</v>
      </c>
      <c r="I21" s="184">
        <v>4415</v>
      </c>
      <c r="J21" s="184">
        <v>3223.2</v>
      </c>
      <c r="K21" s="184">
        <v>3927.6</v>
      </c>
      <c r="L21" s="184">
        <v>3449.9</v>
      </c>
      <c r="M21" s="184">
        <v>3637.1</v>
      </c>
      <c r="N21" s="184">
        <v>3715</v>
      </c>
      <c r="O21" s="184">
        <v>3870.951</v>
      </c>
      <c r="P21" s="184">
        <v>4720.3399999999992</v>
      </c>
    </row>
    <row r="22" spans="1:16" ht="15.75" customHeight="1" x14ac:dyDescent="0.25">
      <c r="A22" s="176"/>
      <c r="B22" s="176"/>
      <c r="C22" s="176" t="s">
        <v>678</v>
      </c>
      <c r="D22" s="184">
        <v>0</v>
      </c>
      <c r="E22" s="184">
        <v>0</v>
      </c>
      <c r="F22" s="184">
        <v>0</v>
      </c>
      <c r="G22" s="184">
        <v>0</v>
      </c>
      <c r="H22" s="184">
        <v>0</v>
      </c>
      <c r="I22" s="184">
        <v>20</v>
      </c>
      <c r="J22" s="184" t="s">
        <v>666</v>
      </c>
      <c r="K22" s="184">
        <v>41.7</v>
      </c>
      <c r="L22" s="184">
        <v>98.1</v>
      </c>
      <c r="M22" s="184">
        <v>36.5</v>
      </c>
      <c r="N22" s="184">
        <v>0</v>
      </c>
      <c r="O22" s="184">
        <v>0</v>
      </c>
      <c r="P22" s="184">
        <v>0</v>
      </c>
    </row>
    <row r="23" spans="1:16" ht="15.75" customHeight="1" x14ac:dyDescent="0.25">
      <c r="A23" s="176" t="s">
        <v>362</v>
      </c>
      <c r="B23" s="176"/>
      <c r="C23" s="176" t="s">
        <v>679</v>
      </c>
      <c r="D23" s="182">
        <v>2090.1</v>
      </c>
      <c r="E23" s="182">
        <v>1940.5</v>
      </c>
      <c r="F23" s="182">
        <v>1371.1</v>
      </c>
      <c r="G23" s="182">
        <v>1896.2</v>
      </c>
      <c r="H23" s="182">
        <v>2626.8</v>
      </c>
      <c r="I23" s="182">
        <v>3314.9</v>
      </c>
      <c r="J23" s="182">
        <v>3559.1</v>
      </c>
      <c r="K23" s="182">
        <v>3736.5</v>
      </c>
      <c r="L23" s="182">
        <v>3969.9</v>
      </c>
      <c r="M23" s="182">
        <v>3346.3</v>
      </c>
      <c r="N23" s="182">
        <v>3849.4</v>
      </c>
      <c r="O23" s="182">
        <v>4401.1239999999998</v>
      </c>
      <c r="P23" s="182">
        <v>5433.16</v>
      </c>
    </row>
    <row r="24" spans="1:16" ht="7.5" customHeight="1" x14ac:dyDescent="0.25">
      <c r="A24" s="176"/>
      <c r="B24" s="176"/>
      <c r="D24" s="182">
        <v>0</v>
      </c>
      <c r="E24" s="182">
        <v>0</v>
      </c>
      <c r="F24" s="182">
        <v>0</v>
      </c>
      <c r="G24" s="182">
        <v>0</v>
      </c>
      <c r="H24" s="182">
        <v>0</v>
      </c>
      <c r="I24" s="182">
        <v>0</v>
      </c>
      <c r="J24" s="182">
        <v>0</v>
      </c>
      <c r="K24" s="182">
        <v>0</v>
      </c>
      <c r="L24" s="182">
        <v>0</v>
      </c>
      <c r="M24" s="182">
        <v>0</v>
      </c>
      <c r="N24" s="182"/>
      <c r="O24" s="182"/>
      <c r="P24" s="182"/>
    </row>
    <row r="25" spans="1:16" ht="15.75" customHeight="1" x14ac:dyDescent="0.25">
      <c r="A25" s="180" t="s">
        <v>722</v>
      </c>
      <c r="B25" s="180"/>
      <c r="C25" s="180"/>
      <c r="D25" s="181">
        <f t="shared" ref="D25" si="33">+D5-D14</f>
        <v>-3514.4999999999982</v>
      </c>
      <c r="E25" s="181">
        <f t="shared" ref="E25" si="34">+E5-E14</f>
        <v>-3683.3000000000011</v>
      </c>
      <c r="F25" s="181">
        <f t="shared" ref="F25:H25" si="35">+F5-F14</f>
        <v>-3201.4999999999982</v>
      </c>
      <c r="G25" s="181">
        <f t="shared" si="35"/>
        <v>-4807.9000000000033</v>
      </c>
      <c r="H25" s="181">
        <f t="shared" si="35"/>
        <v>-3749.9100000000017</v>
      </c>
      <c r="I25" s="181">
        <f t="shared" ref="I25" si="36">+I5-I14</f>
        <v>-3635.3199999999997</v>
      </c>
      <c r="J25" s="181">
        <f>+J5-J14</f>
        <v>-3644.0599999999977</v>
      </c>
      <c r="K25" s="181">
        <f t="shared" ref="K25:M25" si="37">+K5-K14</f>
        <v>-3234.1299999999974</v>
      </c>
      <c r="L25" s="181">
        <f t="shared" si="37"/>
        <v>-4706.5399999999972</v>
      </c>
      <c r="M25" s="181">
        <f t="shared" si="37"/>
        <v>-6094.0999999999985</v>
      </c>
      <c r="N25" s="181">
        <f t="shared" ref="N25" si="38">+N5-N14</f>
        <v>-4026.4499999999971</v>
      </c>
      <c r="O25" s="181">
        <f>+O5-O14</f>
        <v>-1752.6190000000061</v>
      </c>
      <c r="P25" s="181">
        <f>+P5-P14</f>
        <v>-1761.2200000000012</v>
      </c>
    </row>
    <row r="26" spans="1:16" ht="7.5" customHeight="1" x14ac:dyDescent="0.25">
      <c r="A26" s="180"/>
      <c r="B26" s="180"/>
      <c r="C26" s="180"/>
      <c r="D26" s="181"/>
      <c r="E26" s="181"/>
      <c r="F26" s="181"/>
      <c r="G26" s="181"/>
      <c r="H26" s="181"/>
      <c r="I26" s="181"/>
      <c r="J26" s="181"/>
      <c r="K26" s="181"/>
      <c r="L26" s="181"/>
      <c r="M26" s="181"/>
      <c r="N26" s="181"/>
      <c r="O26" s="181"/>
      <c r="P26" s="181"/>
    </row>
    <row r="27" spans="1:16" ht="15.75" customHeight="1" x14ac:dyDescent="0.25">
      <c r="A27" s="180" t="s">
        <v>721</v>
      </c>
      <c r="B27" s="180"/>
      <c r="C27" s="180"/>
      <c r="D27" s="181">
        <f>+D29+D30+D33</f>
        <v>3514.5</v>
      </c>
      <c r="E27" s="181">
        <f>+E29+E30+E33</f>
        <v>3683.3</v>
      </c>
      <c r="F27" s="181">
        <f>+F29+F30+F33</f>
        <v>3201.5</v>
      </c>
      <c r="G27" s="181">
        <f t="shared" ref="G27" si="39">+G29+G30+G33</f>
        <v>4807.9000000000005</v>
      </c>
      <c r="H27" s="181">
        <f t="shared" ref="H27" si="40">+H29+H30+H33</f>
        <v>3749.9</v>
      </c>
      <c r="I27" s="181">
        <f t="shared" ref="I27:O27" si="41">+I29+I30+I33</f>
        <v>3635.2999999999997</v>
      </c>
      <c r="J27" s="186">
        <f t="shared" ref="J27:M27" si="42">+J29+J30+J33</f>
        <v>3644.14</v>
      </c>
      <c r="K27" s="186">
        <f t="shared" si="42"/>
        <v>3234.0999999999995</v>
      </c>
      <c r="L27" s="181">
        <f t="shared" si="42"/>
        <v>4706.5</v>
      </c>
      <c r="M27" s="181">
        <f t="shared" si="42"/>
        <v>6094.1</v>
      </c>
      <c r="N27" s="181">
        <f t="shared" si="41"/>
        <v>4026.4900000000002</v>
      </c>
      <c r="O27" s="181">
        <f t="shared" si="41"/>
        <v>1752.5969999999998</v>
      </c>
      <c r="P27" s="181">
        <f t="shared" ref="P27" si="43">+P29+P30+P33</f>
        <v>1761.2000000000007</v>
      </c>
    </row>
    <row r="28" spans="1:16" ht="7.5" customHeight="1" x14ac:dyDescent="0.25">
      <c r="A28" s="176"/>
      <c r="B28" s="180"/>
      <c r="C28" s="176"/>
      <c r="D28" s="182"/>
      <c r="E28" s="182"/>
      <c r="F28" s="182"/>
      <c r="G28" s="182"/>
      <c r="H28" s="182"/>
      <c r="I28" s="182"/>
      <c r="J28" s="182"/>
      <c r="K28" s="182"/>
      <c r="L28" s="182"/>
      <c r="M28" s="182"/>
      <c r="N28" s="182"/>
      <c r="O28" s="182"/>
      <c r="P28" s="182"/>
    </row>
    <row r="29" spans="1:16" ht="15.75" customHeight="1" x14ac:dyDescent="0.25">
      <c r="A29" s="180"/>
      <c r="B29" s="176" t="s">
        <v>680</v>
      </c>
      <c r="D29" s="182">
        <v>1632.3</v>
      </c>
      <c r="E29" s="182">
        <v>1927.6</v>
      </c>
      <c r="F29" s="182">
        <v>2151.4</v>
      </c>
      <c r="G29" s="182">
        <v>3264</v>
      </c>
      <c r="H29" s="182">
        <v>2006.5</v>
      </c>
      <c r="I29" s="182">
        <v>3074.4</v>
      </c>
      <c r="J29" s="182">
        <v>3517.3</v>
      </c>
      <c r="K29" s="182">
        <v>3893</v>
      </c>
      <c r="L29" s="182">
        <v>4107.7</v>
      </c>
      <c r="M29" s="182">
        <v>2921.7</v>
      </c>
      <c r="N29" s="182">
        <v>3150.8</v>
      </c>
      <c r="O29" s="182">
        <v>2838.049</v>
      </c>
      <c r="P29" s="182">
        <v>3046.8</v>
      </c>
    </row>
    <row r="30" spans="1:16" ht="15.75" customHeight="1" x14ac:dyDescent="0.25">
      <c r="A30" s="196"/>
      <c r="B30" s="197" t="s">
        <v>681</v>
      </c>
      <c r="C30" s="195"/>
      <c r="D30" s="198">
        <f t="shared" ref="D30:M30" si="44">+D31+D32</f>
        <v>1254.9000000000001</v>
      </c>
      <c r="E30" s="198">
        <f>+E31+E32</f>
        <v>968.2</v>
      </c>
      <c r="F30" s="198">
        <f t="shared" si="44"/>
        <v>1128.5999999999999</v>
      </c>
      <c r="G30" s="198">
        <f t="shared" si="44"/>
        <v>2454.3000000000002</v>
      </c>
      <c r="H30" s="198">
        <f t="shared" si="44"/>
        <v>4032.5</v>
      </c>
      <c r="I30" s="198">
        <f t="shared" si="44"/>
        <v>2831.1</v>
      </c>
      <c r="J30" s="198">
        <f t="shared" si="44"/>
        <v>2526</v>
      </c>
      <c r="K30" s="198">
        <f t="shared" si="44"/>
        <v>2728.2</v>
      </c>
      <c r="L30" s="198">
        <f t="shared" si="44"/>
        <v>2101.1</v>
      </c>
      <c r="M30" s="198">
        <f t="shared" si="44"/>
        <v>3978.9</v>
      </c>
      <c r="N30" s="198">
        <f t="shared" ref="N30:O30" si="45">+N31+N32</f>
        <v>3234.09</v>
      </c>
      <c r="O30" s="198">
        <f t="shared" si="45"/>
        <v>2704.933</v>
      </c>
      <c r="P30" s="198">
        <f t="shared" ref="P30" si="46">+P31+P32</f>
        <v>2822.7</v>
      </c>
    </row>
    <row r="31" spans="1:16" ht="15.75" customHeight="1" x14ac:dyDescent="0.25">
      <c r="A31" s="180"/>
      <c r="C31" s="176" t="s">
        <v>969</v>
      </c>
      <c r="D31" s="182">
        <v>1881.9</v>
      </c>
      <c r="E31" s="182">
        <v>1825.5</v>
      </c>
      <c r="F31" s="182">
        <v>2269.6999999999998</v>
      </c>
      <c r="G31" s="182">
        <v>4445.6000000000004</v>
      </c>
      <c r="H31" s="182">
        <v>4376.3</v>
      </c>
      <c r="I31" s="182">
        <v>3330.4</v>
      </c>
      <c r="J31" s="182">
        <v>3223.8</v>
      </c>
      <c r="K31" s="182">
        <v>3419.4</v>
      </c>
      <c r="L31" s="182">
        <v>2848.1</v>
      </c>
      <c r="M31" s="182">
        <v>4912.5</v>
      </c>
      <c r="N31" s="182">
        <v>4215.8100000000004</v>
      </c>
      <c r="O31" s="182">
        <v>3678.5329999999999</v>
      </c>
      <c r="P31" s="182">
        <v>3959</v>
      </c>
    </row>
    <row r="32" spans="1:16" ht="15.75" customHeight="1" x14ac:dyDescent="0.25">
      <c r="A32" s="180"/>
      <c r="C32" s="176" t="s">
        <v>115</v>
      </c>
      <c r="D32" s="182">
        <v>-627</v>
      </c>
      <c r="E32" s="182">
        <v>-857.3</v>
      </c>
      <c r="F32" s="182">
        <v>-1141.0999999999999</v>
      </c>
      <c r="G32" s="182">
        <v>-1991.3</v>
      </c>
      <c r="H32" s="182">
        <v>-343.8</v>
      </c>
      <c r="I32" s="182">
        <v>-499.3</v>
      </c>
      <c r="J32" s="182">
        <v>-697.8</v>
      </c>
      <c r="K32" s="182">
        <v>-691.2</v>
      </c>
      <c r="L32" s="182">
        <v>-747</v>
      </c>
      <c r="M32" s="182">
        <v>-933.6</v>
      </c>
      <c r="N32" s="182">
        <v>-981.72</v>
      </c>
      <c r="O32" s="182">
        <v>-973.6</v>
      </c>
      <c r="P32" s="182">
        <v>-1136.3</v>
      </c>
    </row>
    <row r="33" spans="1:17" ht="15.75" customHeight="1" x14ac:dyDescent="0.25">
      <c r="A33" s="196"/>
      <c r="B33" s="197" t="s">
        <v>682</v>
      </c>
      <c r="C33" s="195"/>
      <c r="D33" s="198">
        <f t="shared" ref="D33:E33" si="47">+D34+D35+D36+D37+D38</f>
        <v>627.29999999999995</v>
      </c>
      <c r="E33" s="198">
        <f t="shared" si="47"/>
        <v>787.5</v>
      </c>
      <c r="F33" s="198">
        <f>+F34+F35+F36+F37+F38</f>
        <v>-78.5</v>
      </c>
      <c r="G33" s="198">
        <f t="shared" ref="G33:O33" si="48">+G34+G35+G36+G37+G38</f>
        <v>-910.4</v>
      </c>
      <c r="H33" s="198">
        <f t="shared" si="48"/>
        <v>-2289.1</v>
      </c>
      <c r="I33" s="198">
        <f t="shared" si="48"/>
        <v>-2270.2000000000003</v>
      </c>
      <c r="J33" s="198">
        <f t="shared" si="48"/>
        <v>-2399.1600000000003</v>
      </c>
      <c r="K33" s="198">
        <f t="shared" si="48"/>
        <v>-3387.1000000000004</v>
      </c>
      <c r="L33" s="198">
        <f t="shared" si="48"/>
        <v>-1502.2999999999997</v>
      </c>
      <c r="M33" s="198">
        <f t="shared" si="48"/>
        <v>-806.49999999999989</v>
      </c>
      <c r="N33" s="198">
        <f t="shared" si="48"/>
        <v>-2358.4</v>
      </c>
      <c r="O33" s="198">
        <f t="shared" si="48"/>
        <v>-3790.3850000000002</v>
      </c>
      <c r="P33" s="198">
        <f t="shared" ref="P33" si="49">+P34+P35+P36+P37+P38</f>
        <v>-4108.2999999999993</v>
      </c>
    </row>
    <row r="34" spans="1:17" ht="15.75" customHeight="1" x14ac:dyDescent="0.25">
      <c r="A34" s="180"/>
      <c r="C34" s="176" t="s">
        <v>115</v>
      </c>
      <c r="D34" s="184">
        <v>-70.8</v>
      </c>
      <c r="E34" s="184">
        <v>-233.8</v>
      </c>
      <c r="F34" s="184">
        <v>-331.9</v>
      </c>
      <c r="G34" s="184">
        <v>-762.9</v>
      </c>
      <c r="H34" s="182">
        <v>-1515.9</v>
      </c>
      <c r="I34" s="182">
        <v>-2318.4</v>
      </c>
      <c r="J34" s="182">
        <v>-2140.3000000000002</v>
      </c>
      <c r="K34" s="182">
        <v>-2639.7</v>
      </c>
      <c r="L34" s="182">
        <v>-2918.2</v>
      </c>
      <c r="M34" s="182">
        <v>-2556.6</v>
      </c>
      <c r="N34" s="182">
        <v>-3224.43</v>
      </c>
      <c r="O34" s="182">
        <v>-5569.1</v>
      </c>
      <c r="P34" s="182">
        <v>-5540.29</v>
      </c>
    </row>
    <row r="35" spans="1:17" ht="15.75" customHeight="1" x14ac:dyDescent="0.25">
      <c r="A35" s="180"/>
      <c r="B35" s="176"/>
      <c r="C35" s="176" t="s">
        <v>970</v>
      </c>
      <c r="D35" s="187">
        <v>0</v>
      </c>
      <c r="E35" s="187">
        <v>0</v>
      </c>
      <c r="F35" s="187">
        <v>0</v>
      </c>
      <c r="G35" s="187">
        <v>0</v>
      </c>
      <c r="H35" s="188">
        <v>1023.4</v>
      </c>
      <c r="I35" s="188">
        <v>171.1</v>
      </c>
      <c r="J35" s="188">
        <v>223.8</v>
      </c>
      <c r="K35" s="188">
        <v>0.7</v>
      </c>
      <c r="L35" s="188">
        <v>0.4</v>
      </c>
      <c r="M35" s="188">
        <v>1.5</v>
      </c>
      <c r="N35" s="187">
        <v>0</v>
      </c>
      <c r="O35" s="187">
        <v>0</v>
      </c>
      <c r="P35" s="187">
        <v>0</v>
      </c>
    </row>
    <row r="36" spans="1:17" ht="15.75" customHeight="1" x14ac:dyDescent="0.25">
      <c r="A36" s="180"/>
      <c r="B36" s="176"/>
      <c r="C36" s="176" t="s">
        <v>1096</v>
      </c>
      <c r="D36" s="187">
        <v>0</v>
      </c>
      <c r="E36" s="187">
        <v>0</v>
      </c>
      <c r="F36" s="187">
        <v>0</v>
      </c>
      <c r="G36" s="187">
        <v>0</v>
      </c>
      <c r="H36" s="187">
        <v>0</v>
      </c>
      <c r="I36" s="188">
        <v>122.7</v>
      </c>
      <c r="J36" s="187">
        <v>0</v>
      </c>
      <c r="K36" s="188">
        <v>325.89999999999998</v>
      </c>
      <c r="L36" s="188">
        <v>871.3</v>
      </c>
      <c r="M36" s="188">
        <v>2415.5</v>
      </c>
      <c r="N36" s="188">
        <v>2554.54</v>
      </c>
      <c r="O36" s="188">
        <v>2312.3000000000002</v>
      </c>
      <c r="P36" s="188">
        <v>2460.7600000000002</v>
      </c>
    </row>
    <row r="37" spans="1:17" ht="15.75" customHeight="1" x14ac:dyDescent="0.25">
      <c r="A37" s="180"/>
      <c r="B37" s="176"/>
      <c r="C37" s="176" t="s">
        <v>1097</v>
      </c>
      <c r="D37" s="184">
        <v>0</v>
      </c>
      <c r="E37" s="184">
        <v>0</v>
      </c>
      <c r="F37" s="184">
        <v>0</v>
      </c>
      <c r="G37" s="184">
        <v>0</v>
      </c>
      <c r="H37" s="184">
        <v>0</v>
      </c>
      <c r="I37" s="182">
        <v>-234.2</v>
      </c>
      <c r="J37" s="182">
        <f>-434.7-0.02</f>
        <v>-434.71999999999997</v>
      </c>
      <c r="K37" s="182">
        <v>-1376.2</v>
      </c>
      <c r="L37" s="182">
        <v>532.79999999999995</v>
      </c>
      <c r="M37" s="182">
        <v>-436.8</v>
      </c>
      <c r="N37" s="182">
        <v>-1714.21</v>
      </c>
      <c r="O37" s="182">
        <v>-1205.6300000000001</v>
      </c>
      <c r="P37" s="182">
        <v>-1661.1</v>
      </c>
    </row>
    <row r="38" spans="1:17" ht="15.75" customHeight="1" thickBot="1" x14ac:dyDescent="0.3">
      <c r="A38" s="189"/>
      <c r="B38" s="190"/>
      <c r="C38" s="190" t="s">
        <v>259</v>
      </c>
      <c r="D38" s="191">
        <f>627.3+70.8</f>
        <v>698.09999999999991</v>
      </c>
      <c r="E38" s="191">
        <f>787.5+233.8</f>
        <v>1021.3</v>
      </c>
      <c r="F38" s="191">
        <f>-78.5+331.9</f>
        <v>253.39999999999998</v>
      </c>
      <c r="G38" s="191">
        <f>-910.4+762.9</f>
        <v>-147.5</v>
      </c>
      <c r="H38" s="192">
        <v>-1796.6</v>
      </c>
      <c r="I38" s="192">
        <v>-11.4</v>
      </c>
      <c r="J38" s="192">
        <f>-47.9-0.04</f>
        <v>-47.94</v>
      </c>
      <c r="K38" s="192">
        <v>302.2</v>
      </c>
      <c r="L38" s="192">
        <v>11.4</v>
      </c>
      <c r="M38" s="192">
        <v>-230.1</v>
      </c>
      <c r="N38" s="192">
        <v>25.7</v>
      </c>
      <c r="O38" s="192">
        <v>672.04499999999996</v>
      </c>
      <c r="P38" s="192">
        <v>632.33000000000004</v>
      </c>
    </row>
    <row r="39" spans="1:17" x14ac:dyDescent="0.25">
      <c r="A39" s="176" t="s">
        <v>974</v>
      </c>
      <c r="B39" s="176"/>
      <c r="C39" s="176" t="s">
        <v>1047</v>
      </c>
      <c r="D39" s="176"/>
      <c r="E39" s="176"/>
      <c r="F39" s="176"/>
      <c r="G39" s="176"/>
      <c r="H39" s="176"/>
      <c r="I39" s="176"/>
      <c r="J39" s="176"/>
      <c r="K39" s="176"/>
      <c r="L39" s="176"/>
      <c r="M39" s="176"/>
      <c r="N39" s="176"/>
    </row>
    <row r="40" spans="1:17" x14ac:dyDescent="0.25">
      <c r="A40" s="176" t="s">
        <v>982</v>
      </c>
      <c r="B40" s="176"/>
      <c r="C40" s="176" t="s">
        <v>1066</v>
      </c>
      <c r="D40" s="176"/>
      <c r="E40" s="176"/>
      <c r="F40" s="176"/>
      <c r="G40" s="176"/>
      <c r="H40" s="176"/>
      <c r="I40" s="176"/>
      <c r="J40" s="176"/>
      <c r="K40" s="176"/>
      <c r="L40" s="176"/>
      <c r="M40" s="176"/>
      <c r="N40" s="176"/>
    </row>
    <row r="41" spans="1:17" x14ac:dyDescent="0.25">
      <c r="A41" s="176" t="s">
        <v>983</v>
      </c>
      <c r="B41" s="176"/>
      <c r="C41" s="176" t="s">
        <v>1067</v>
      </c>
      <c r="D41" s="176"/>
      <c r="E41" s="176"/>
      <c r="F41" s="176"/>
      <c r="G41" s="176"/>
      <c r="H41" s="176"/>
      <c r="I41" s="176"/>
      <c r="J41" s="176"/>
      <c r="K41" s="176"/>
      <c r="L41" s="176"/>
      <c r="M41" s="176"/>
      <c r="N41" s="176"/>
    </row>
    <row r="42" spans="1:17" s="171" customFormat="1" x14ac:dyDescent="0.25">
      <c r="A42" s="176" t="s">
        <v>984</v>
      </c>
      <c r="B42" s="185"/>
      <c r="C42" s="185" t="s">
        <v>1071</v>
      </c>
      <c r="D42" s="185"/>
      <c r="E42" s="185"/>
      <c r="F42" s="185"/>
      <c r="G42" s="185"/>
      <c r="H42" s="185"/>
      <c r="I42" s="185"/>
      <c r="J42" s="185"/>
      <c r="K42" s="185"/>
      <c r="L42" s="185"/>
      <c r="M42" s="185"/>
      <c r="N42" s="185"/>
      <c r="Q42" s="172"/>
    </row>
    <row r="43" spans="1:17" x14ac:dyDescent="0.25">
      <c r="A43" s="169" t="s">
        <v>973</v>
      </c>
      <c r="C43" s="169" t="s">
        <v>971</v>
      </c>
      <c r="J43" s="182"/>
    </row>
    <row r="44" spans="1:17" x14ac:dyDescent="0.25">
      <c r="C44" s="169" t="s">
        <v>1048</v>
      </c>
    </row>
    <row r="46" spans="1:17" x14ac:dyDescent="0.25">
      <c r="D46" s="1"/>
      <c r="E46" s="1"/>
      <c r="F46" s="1"/>
      <c r="G46" s="1"/>
      <c r="H46" s="1"/>
    </row>
    <row r="47" spans="1:17" x14ac:dyDescent="0.25">
      <c r="D47" s="1"/>
      <c r="E47" s="1"/>
      <c r="F47" s="1"/>
      <c r="G47" s="1"/>
      <c r="H47" s="1"/>
    </row>
  </sheetData>
  <mergeCells count="1">
    <mergeCell ref="A3:C3"/>
  </mergeCells>
  <phoneticPr fontId="0" type="noConversion"/>
  <printOptions horizontalCentered="1" verticalCentered="1"/>
  <pageMargins left="0.59055118110236227" right="0.59055118110236227" top="0.19685039370078741" bottom="0.19685039370078741" header="0" footer="0"/>
  <pageSetup scale="63"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H19"/>
  <sheetViews>
    <sheetView showGridLines="0" showZeros="0" zoomScale="82" zoomScaleNormal="82" workbookViewId="0">
      <selection activeCell="C34" sqref="C34"/>
    </sheetView>
  </sheetViews>
  <sheetFormatPr baseColWidth="10" defaultColWidth="12.5703125" defaultRowHeight="12.75" x14ac:dyDescent="0.2"/>
  <cols>
    <col min="1" max="1" width="16.28515625" style="11" customWidth="1"/>
    <col min="2" max="2" width="16.7109375" style="11" customWidth="1"/>
    <col min="3" max="3" width="16.5703125" style="11" customWidth="1"/>
    <col min="4" max="4" width="17.5703125" style="11" customWidth="1"/>
    <col min="5" max="5" width="3.5703125" style="16" customWidth="1"/>
    <col min="6" max="6" width="15.7109375" style="11" customWidth="1"/>
    <col min="7" max="7" width="18.28515625" style="11" customWidth="1"/>
    <col min="8" max="8" width="19.28515625" style="11" customWidth="1"/>
    <col min="9" max="16384" width="12.5703125" style="11"/>
  </cols>
  <sheetData>
    <row r="1" spans="1:8" ht="15.75" customHeight="1" x14ac:dyDescent="0.25">
      <c r="A1" s="14" t="s">
        <v>589</v>
      </c>
      <c r="B1" s="14"/>
      <c r="C1" s="14"/>
    </row>
    <row r="2" spans="1:8" ht="20.100000000000001" customHeight="1" x14ac:dyDescent="0.25">
      <c r="A2" s="14" t="s">
        <v>653</v>
      </c>
      <c r="B2" s="14"/>
      <c r="C2" s="14"/>
    </row>
    <row r="3" spans="1:8" ht="20.100000000000001" customHeight="1" x14ac:dyDescent="0.25">
      <c r="A3" s="30" t="s">
        <v>588</v>
      </c>
      <c r="B3" s="14"/>
      <c r="C3" s="14"/>
    </row>
    <row r="4" spans="1:8" ht="21" customHeight="1" x14ac:dyDescent="0.2">
      <c r="A4" s="380" t="s">
        <v>639</v>
      </c>
      <c r="B4" s="380" t="s">
        <v>645</v>
      </c>
      <c r="C4" s="380" t="s">
        <v>646</v>
      </c>
      <c r="D4" s="382" t="s">
        <v>647</v>
      </c>
      <c r="E4" s="115"/>
      <c r="F4" s="379" t="s">
        <v>649</v>
      </c>
      <c r="G4" s="379"/>
      <c r="H4" s="379"/>
    </row>
    <row r="5" spans="1:8" ht="14.25" customHeight="1" x14ac:dyDescent="0.2">
      <c r="A5" s="384"/>
      <c r="B5" s="381" t="s">
        <v>645</v>
      </c>
      <c r="C5" s="381"/>
      <c r="D5" s="383"/>
      <c r="E5" s="115"/>
      <c r="F5" s="114" t="s">
        <v>648</v>
      </c>
      <c r="G5" s="114" t="s">
        <v>650</v>
      </c>
      <c r="H5" s="114" t="s">
        <v>651</v>
      </c>
    </row>
    <row r="6" spans="1:8" ht="17.25" customHeight="1" x14ac:dyDescent="0.2">
      <c r="A6" s="381"/>
      <c r="B6" s="117">
        <v>-1</v>
      </c>
      <c r="C6" s="117">
        <v>-2</v>
      </c>
      <c r="D6" s="118" t="s">
        <v>652</v>
      </c>
      <c r="E6" s="116"/>
      <c r="F6" s="115"/>
      <c r="G6" s="115"/>
      <c r="H6" s="115"/>
    </row>
    <row r="7" spans="1:8" ht="9.75" customHeight="1" x14ac:dyDescent="0.2">
      <c r="A7" s="84"/>
      <c r="B7" s="84"/>
      <c r="C7" s="84"/>
      <c r="D7" s="115"/>
      <c r="E7" s="115"/>
      <c r="F7" s="84"/>
    </row>
    <row r="8" spans="1:8" ht="18" hidden="1" customHeight="1" x14ac:dyDescent="0.25">
      <c r="A8" s="112">
        <v>2000</v>
      </c>
      <c r="B8" s="5"/>
      <c r="C8" s="5"/>
      <c r="D8" s="16"/>
    </row>
    <row r="9" spans="1:8" ht="18" hidden="1" customHeight="1" x14ac:dyDescent="0.25">
      <c r="A9" s="112">
        <v>2001</v>
      </c>
      <c r="B9" s="5"/>
      <c r="C9" s="5"/>
      <c r="D9" s="16"/>
    </row>
    <row r="10" spans="1:8" ht="18" customHeight="1" x14ac:dyDescent="0.2">
      <c r="A10" s="112">
        <v>2002</v>
      </c>
      <c r="B10" s="7">
        <v>0</v>
      </c>
      <c r="C10" s="7">
        <v>0</v>
      </c>
      <c r="D10" s="16">
        <f>+B10-C10</f>
        <v>0</v>
      </c>
    </row>
    <row r="11" spans="1:8" ht="18" customHeight="1" x14ac:dyDescent="0.2">
      <c r="A11" s="112">
        <v>2003</v>
      </c>
      <c r="B11" s="7">
        <v>0</v>
      </c>
      <c r="C11" s="7">
        <v>0</v>
      </c>
      <c r="D11" s="16">
        <f t="shared" ref="D11:D17" si="0">+B11-C11</f>
        <v>0</v>
      </c>
    </row>
    <row r="12" spans="1:8" ht="18" customHeight="1" x14ac:dyDescent="0.2">
      <c r="A12" s="112">
        <v>2004</v>
      </c>
      <c r="B12" s="7">
        <v>0</v>
      </c>
      <c r="C12" s="7">
        <v>0</v>
      </c>
      <c r="D12" s="16">
        <f t="shared" si="0"/>
        <v>0</v>
      </c>
    </row>
    <row r="13" spans="1:8" ht="18" customHeight="1" x14ac:dyDescent="0.2">
      <c r="A13" s="112">
        <v>2005</v>
      </c>
      <c r="B13" s="7">
        <v>0</v>
      </c>
      <c r="C13" s="7">
        <v>0</v>
      </c>
      <c r="D13" s="16">
        <f t="shared" si="0"/>
        <v>0</v>
      </c>
    </row>
    <row r="14" spans="1:8" ht="18" customHeight="1" x14ac:dyDescent="0.2">
      <c r="A14" s="112">
        <v>2006</v>
      </c>
      <c r="B14" s="7">
        <v>0</v>
      </c>
      <c r="C14" s="7">
        <v>0</v>
      </c>
      <c r="D14" s="16">
        <f t="shared" si="0"/>
        <v>0</v>
      </c>
    </row>
    <row r="15" spans="1:8" ht="18" customHeight="1" x14ac:dyDescent="0.2">
      <c r="A15" s="112">
        <v>2007</v>
      </c>
      <c r="B15" s="7">
        <v>0</v>
      </c>
      <c r="C15" s="7">
        <v>0</v>
      </c>
      <c r="D15" s="16">
        <f t="shared" si="0"/>
        <v>0</v>
      </c>
    </row>
    <row r="16" spans="1:8" ht="18" customHeight="1" x14ac:dyDescent="0.2">
      <c r="A16" s="112">
        <v>2008</v>
      </c>
      <c r="B16" s="7">
        <v>0</v>
      </c>
      <c r="C16" s="7">
        <v>0</v>
      </c>
      <c r="D16" s="16">
        <f t="shared" si="0"/>
        <v>0</v>
      </c>
    </row>
    <row r="17" spans="1:8" ht="18" customHeight="1" x14ac:dyDescent="0.2">
      <c r="A17" s="112">
        <v>2009</v>
      </c>
      <c r="B17" s="7">
        <v>0</v>
      </c>
      <c r="C17" s="7">
        <v>0</v>
      </c>
      <c r="D17" s="16">
        <f t="shared" si="0"/>
        <v>0</v>
      </c>
      <c r="G17" s="16"/>
      <c r="H17" s="16"/>
    </row>
    <row r="18" spans="1:8" ht="18" customHeight="1" x14ac:dyDescent="0.2">
      <c r="A18" s="113">
        <v>2010</v>
      </c>
      <c r="B18" s="32">
        <v>0</v>
      </c>
      <c r="C18" s="32">
        <v>0</v>
      </c>
      <c r="D18" s="86">
        <f>+B18-C18</f>
        <v>0</v>
      </c>
      <c r="F18" s="86"/>
      <c r="G18" s="86"/>
      <c r="H18" s="86"/>
    </row>
    <row r="19" spans="1:8" x14ac:dyDescent="0.2">
      <c r="A19" s="16"/>
      <c r="B19" s="16"/>
      <c r="C19" s="16"/>
      <c r="D19" s="16"/>
    </row>
  </sheetData>
  <mergeCells count="5">
    <mergeCell ref="F4:H4"/>
    <mergeCell ref="B4:B5"/>
    <mergeCell ref="C4:C5"/>
    <mergeCell ref="D4:D5"/>
    <mergeCell ref="A4:A6"/>
  </mergeCells>
  <printOptions horizontalCentered="1"/>
  <pageMargins left="0.59055118110236227" right="0.59055118110236227" top="0.59055118110236227" bottom="0.59055118110236227" header="0.51181102362204722" footer="0.51181102362204722"/>
  <pageSetup scale="9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7C0"/>
    <pageSetUpPr fitToPage="1"/>
  </sheetPr>
  <dimension ref="A1:PE47"/>
  <sheetViews>
    <sheetView showGridLines="0" showZeros="0" zoomScaleNormal="100" zoomScaleSheetLayoutView="71" workbookViewId="0">
      <pane ySplit="3" topLeftCell="A4" activePane="bottomLeft" state="frozen"/>
      <selection pane="bottomLeft" activeCell="A2" sqref="A2"/>
    </sheetView>
  </sheetViews>
  <sheetFormatPr baseColWidth="10" defaultColWidth="12.5703125" defaultRowHeight="15" x14ac:dyDescent="0.25"/>
  <cols>
    <col min="1" max="1" width="3.5703125" style="171" customWidth="1"/>
    <col min="2" max="2" width="3.28515625" style="171" customWidth="1"/>
    <col min="3" max="3" width="4" style="171" customWidth="1"/>
    <col min="4" max="4" width="59.7109375" style="171" customWidth="1"/>
    <col min="5" max="15" width="11.7109375" style="171" customWidth="1"/>
    <col min="16" max="16" width="12.28515625" style="171" customWidth="1"/>
    <col min="17" max="16384" width="12.5703125" style="171"/>
  </cols>
  <sheetData>
    <row r="1" spans="1:18" ht="15.75" customHeight="1" x14ac:dyDescent="0.25">
      <c r="A1" s="199" t="s">
        <v>1098</v>
      </c>
      <c r="D1" s="199"/>
      <c r="E1" s="199"/>
      <c r="F1" s="199"/>
      <c r="H1" s="200"/>
      <c r="Q1" s="199" t="s">
        <v>711</v>
      </c>
    </row>
    <row r="2" spans="1:18" ht="15.75" customHeight="1" thickBot="1" x14ac:dyDescent="0.3">
      <c r="A2" s="175" t="s">
        <v>785</v>
      </c>
      <c r="D2" s="199"/>
      <c r="E2" s="201"/>
      <c r="F2" s="201"/>
      <c r="G2" s="201"/>
      <c r="H2" s="201"/>
      <c r="I2" s="201"/>
      <c r="J2" s="201"/>
      <c r="K2" s="201"/>
      <c r="L2" s="201"/>
      <c r="M2" s="201"/>
      <c r="N2" s="201"/>
      <c r="O2" s="201"/>
    </row>
    <row r="3" spans="1:18" ht="18.75" customHeight="1" thickBot="1" x14ac:dyDescent="0.3">
      <c r="A3" s="378" t="s">
        <v>361</v>
      </c>
      <c r="B3" s="378"/>
      <c r="C3" s="378"/>
      <c r="D3" s="378"/>
      <c r="E3" s="193">
        <v>2000</v>
      </c>
      <c r="F3" s="193">
        <v>2001</v>
      </c>
      <c r="G3" s="193">
        <v>2002</v>
      </c>
      <c r="H3" s="193">
        <v>2003</v>
      </c>
      <c r="I3" s="193">
        <v>2004</v>
      </c>
      <c r="J3" s="193">
        <v>2005</v>
      </c>
      <c r="K3" s="193">
        <v>2006</v>
      </c>
      <c r="L3" s="193">
        <v>2007</v>
      </c>
      <c r="M3" s="193">
        <v>2008</v>
      </c>
      <c r="N3" s="193">
        <v>2009</v>
      </c>
      <c r="O3" s="193">
        <v>2010</v>
      </c>
      <c r="P3" s="193">
        <v>2011</v>
      </c>
      <c r="Q3" s="193" t="s">
        <v>1099</v>
      </c>
      <c r="R3" s="185"/>
    </row>
    <row r="4" spans="1:18" ht="6.75" customHeight="1" x14ac:dyDescent="0.25">
      <c r="A4" s="179"/>
      <c r="B4" s="179"/>
      <c r="C4" s="179"/>
      <c r="D4" s="179"/>
      <c r="R4" s="185"/>
    </row>
    <row r="5" spans="1:18" ht="15.75" customHeight="1" x14ac:dyDescent="0.25">
      <c r="A5" s="179" t="s">
        <v>684</v>
      </c>
      <c r="B5" s="179"/>
      <c r="C5" s="179"/>
      <c r="D5" s="179"/>
      <c r="E5" s="202">
        <f t="shared" ref="E5:P5" si="0">+E6+E34</f>
        <v>7434.06</v>
      </c>
      <c r="F5" s="202">
        <f t="shared" si="0"/>
        <v>7634.1</v>
      </c>
      <c r="G5" s="202">
        <f t="shared" si="0"/>
        <v>8501.7000000000007</v>
      </c>
      <c r="H5" s="202">
        <f t="shared" si="0"/>
        <v>10133.799999999997</v>
      </c>
      <c r="I5" s="202">
        <f t="shared" si="0"/>
        <v>12217.089999999998</v>
      </c>
      <c r="J5" s="202">
        <f t="shared" si="0"/>
        <v>14708.080000000002</v>
      </c>
      <c r="K5" s="202">
        <f t="shared" si="0"/>
        <v>17513.900000000001</v>
      </c>
      <c r="L5" s="202">
        <f t="shared" si="0"/>
        <v>20585.170000000002</v>
      </c>
      <c r="M5" s="202">
        <f t="shared" si="0"/>
        <v>23475.66</v>
      </c>
      <c r="N5" s="202">
        <f t="shared" si="0"/>
        <v>23776.5</v>
      </c>
      <c r="O5" s="202">
        <f t="shared" si="0"/>
        <v>27736.1</v>
      </c>
      <c r="P5" s="202">
        <f t="shared" si="0"/>
        <v>34946.240000000005</v>
      </c>
      <c r="Q5" s="202">
        <f t="shared" ref="Q5" si="1">+Q6+Q34</f>
        <v>40729.5</v>
      </c>
      <c r="R5" s="203"/>
    </row>
    <row r="6" spans="1:18" ht="15.75" customHeight="1" x14ac:dyDescent="0.25">
      <c r="A6" s="179" t="s">
        <v>723</v>
      </c>
      <c r="B6" s="179"/>
      <c r="C6" s="179"/>
      <c r="D6" s="179"/>
      <c r="E6" s="202">
        <f>+E7+E24+E31+E32</f>
        <v>7386.76</v>
      </c>
      <c r="F6" s="202">
        <f t="shared" ref="F6:P6" si="2">+F7+F24+F31+F32</f>
        <v>7583.3</v>
      </c>
      <c r="G6" s="202">
        <f t="shared" si="2"/>
        <v>8475.9000000000015</v>
      </c>
      <c r="H6" s="202">
        <f t="shared" si="2"/>
        <v>10127.499999999998</v>
      </c>
      <c r="I6" s="202">
        <f t="shared" si="2"/>
        <v>12215.789999999999</v>
      </c>
      <c r="J6" s="202">
        <f t="shared" si="2"/>
        <v>14708.080000000002</v>
      </c>
      <c r="K6" s="202">
        <f t="shared" si="2"/>
        <v>17513.900000000001</v>
      </c>
      <c r="L6" s="202">
        <f t="shared" si="2"/>
        <v>20585.170000000002</v>
      </c>
      <c r="M6" s="202">
        <f t="shared" si="2"/>
        <v>23475.66</v>
      </c>
      <c r="N6" s="202">
        <f t="shared" si="2"/>
        <v>23776.5</v>
      </c>
      <c r="O6" s="202">
        <f t="shared" si="2"/>
        <v>27736.1</v>
      </c>
      <c r="P6" s="202">
        <f t="shared" si="2"/>
        <v>34942.740000000005</v>
      </c>
      <c r="Q6" s="202">
        <f t="shared" ref="Q6" si="3">+Q7+Q24+Q31+Q32</f>
        <v>40722.199999999997</v>
      </c>
    </row>
    <row r="7" spans="1:18" ht="15.75" customHeight="1" x14ac:dyDescent="0.25">
      <c r="A7" s="197"/>
      <c r="B7" s="197" t="s">
        <v>730</v>
      </c>
      <c r="C7" s="197"/>
      <c r="D7" s="197"/>
      <c r="E7" s="204">
        <f t="shared" ref="E7:O7" si="4">+E8+E10+E15+E22</f>
        <v>6739.26</v>
      </c>
      <c r="F7" s="204">
        <f>+F8+F10+F15+F22</f>
        <v>6923.1</v>
      </c>
      <c r="G7" s="204">
        <f t="shared" si="4"/>
        <v>7708.3000000000011</v>
      </c>
      <c r="H7" s="204">
        <f t="shared" si="4"/>
        <v>9378.5999999999985</v>
      </c>
      <c r="I7" s="204">
        <f t="shared" si="4"/>
        <v>11206.27</v>
      </c>
      <c r="J7" s="204">
        <f t="shared" si="4"/>
        <v>13645.880000000001</v>
      </c>
      <c r="K7" s="204">
        <f t="shared" si="4"/>
        <v>16201.2</v>
      </c>
      <c r="L7" s="204">
        <f t="shared" si="4"/>
        <v>18926.400000000001</v>
      </c>
      <c r="M7" s="204">
        <f t="shared" si="4"/>
        <v>21674.46</v>
      </c>
      <c r="N7" s="204">
        <f t="shared" si="4"/>
        <v>22034</v>
      </c>
      <c r="O7" s="204">
        <f t="shared" si="4"/>
        <v>25530</v>
      </c>
      <c r="P7" s="204">
        <f>+P8+P10+P15+P22</f>
        <v>31751.700000000004</v>
      </c>
      <c r="Q7" s="204">
        <f>+Q8+Q10+Q15+Q22</f>
        <v>37124.199999999997</v>
      </c>
    </row>
    <row r="8" spans="1:18" ht="15.75" customHeight="1" x14ac:dyDescent="0.25">
      <c r="A8" s="179"/>
      <c r="B8" s="185"/>
      <c r="C8" s="185" t="s">
        <v>731</v>
      </c>
      <c r="D8" s="185"/>
      <c r="E8" s="205">
        <v>1144</v>
      </c>
      <c r="F8" s="205">
        <v>1288.4000000000001</v>
      </c>
      <c r="G8" s="205">
        <v>1609.14</v>
      </c>
      <c r="H8" s="205">
        <v>2448</v>
      </c>
      <c r="I8" s="205">
        <v>3176.5</v>
      </c>
      <c r="J8" s="205">
        <v>3904.4799999999996</v>
      </c>
      <c r="K8" s="205">
        <v>4780.6000000000004</v>
      </c>
      <c r="L8" s="205">
        <v>5752.6</v>
      </c>
      <c r="M8" s="205">
        <v>7003.38</v>
      </c>
      <c r="N8" s="205">
        <v>7839.7000000000007</v>
      </c>
      <c r="O8" s="205">
        <v>8480.9</v>
      </c>
      <c r="P8" s="205">
        <v>11334.9</v>
      </c>
      <c r="Q8" s="205">
        <v>13346.5</v>
      </c>
    </row>
    <row r="9" spans="1:18" ht="7.5" customHeight="1" x14ac:dyDescent="0.25">
      <c r="A9" s="179"/>
      <c r="B9" s="185"/>
      <c r="C9" s="185"/>
      <c r="D9" s="185"/>
      <c r="E9" s="200"/>
      <c r="F9" s="200"/>
      <c r="G9" s="200"/>
      <c r="H9" s="200"/>
      <c r="I9" s="200"/>
      <c r="J9" s="200"/>
      <c r="K9" s="200"/>
      <c r="L9" s="200"/>
      <c r="M9" s="200"/>
      <c r="N9" s="200"/>
      <c r="O9" s="200"/>
      <c r="P9" s="200"/>
      <c r="Q9" s="200"/>
    </row>
    <row r="10" spans="1:18" ht="15.75" customHeight="1" x14ac:dyDescent="0.25">
      <c r="A10" s="196"/>
      <c r="B10" s="197"/>
      <c r="C10" s="197" t="s">
        <v>978</v>
      </c>
      <c r="D10" s="197"/>
      <c r="E10" s="204">
        <f t="shared" ref="E10" si="5">SUM(E11:E13)</f>
        <v>3242.3</v>
      </c>
      <c r="F10" s="204">
        <f t="shared" ref="F10" si="6">SUM(F11:F13)</f>
        <v>3325.8</v>
      </c>
      <c r="G10" s="204">
        <f>SUM(G11:G13)</f>
        <v>3424.4400000000005</v>
      </c>
      <c r="H10" s="204">
        <f t="shared" ref="H10:O10" si="7">SUM(H11:H13)</f>
        <v>3926.9</v>
      </c>
      <c r="I10" s="204">
        <f t="shared" si="7"/>
        <v>4131.17</v>
      </c>
      <c r="J10" s="204">
        <f t="shared" si="7"/>
        <v>4651</v>
      </c>
      <c r="K10" s="204">
        <f t="shared" si="7"/>
        <v>5370.5999999999995</v>
      </c>
      <c r="L10" s="204">
        <f t="shared" si="7"/>
        <v>6196.2</v>
      </c>
      <c r="M10" s="204">
        <f t="shared" si="7"/>
        <v>6498.1799999999994</v>
      </c>
      <c r="N10" s="204">
        <f t="shared" si="7"/>
        <v>7272.2999999999993</v>
      </c>
      <c r="O10" s="204">
        <f t="shared" si="7"/>
        <v>8031.3</v>
      </c>
      <c r="P10" s="204">
        <f t="shared" ref="P10:Q10" si="8">SUM(P11:P13)</f>
        <v>8795.9000000000015</v>
      </c>
      <c r="Q10" s="204">
        <f t="shared" si="8"/>
        <v>9893.4000000000015</v>
      </c>
    </row>
    <row r="11" spans="1:18" ht="15.75" customHeight="1" x14ac:dyDescent="0.25">
      <c r="A11" s="185"/>
      <c r="B11" s="185"/>
      <c r="C11" s="185"/>
      <c r="D11" s="185" t="s">
        <v>1100</v>
      </c>
      <c r="E11" s="200">
        <v>1393.5</v>
      </c>
      <c r="F11" s="200">
        <v>1520.6</v>
      </c>
      <c r="G11" s="200">
        <v>1480.9</v>
      </c>
      <c r="H11" s="200">
        <v>1597.5</v>
      </c>
      <c r="I11" s="200">
        <v>1858</v>
      </c>
      <c r="J11" s="200">
        <v>2141.4</v>
      </c>
      <c r="K11" s="200">
        <v>2643</v>
      </c>
      <c r="L11" s="200">
        <v>3102.5</v>
      </c>
      <c r="M11" s="200">
        <v>3138.68</v>
      </c>
      <c r="N11" s="200">
        <v>3831.9</v>
      </c>
      <c r="O11" s="200">
        <v>4028.2999999999997</v>
      </c>
      <c r="P11" s="200">
        <v>4605.3</v>
      </c>
      <c r="Q11" s="200">
        <v>5219.3</v>
      </c>
    </row>
    <row r="12" spans="1:18" ht="15.75" customHeight="1" x14ac:dyDescent="0.25">
      <c r="A12" s="185"/>
      <c r="B12" s="185"/>
      <c r="C12" s="185"/>
      <c r="D12" s="185" t="s">
        <v>1101</v>
      </c>
      <c r="E12" s="200">
        <v>1837.4999999999998</v>
      </c>
      <c r="F12" s="200">
        <v>1793.4</v>
      </c>
      <c r="G12" s="200">
        <v>1931.2</v>
      </c>
      <c r="H12" s="200">
        <v>2316.3000000000002</v>
      </c>
      <c r="I12" s="200">
        <v>2258.37</v>
      </c>
      <c r="J12" s="200">
        <v>2492.9999999999995</v>
      </c>
      <c r="K12" s="200">
        <v>2709.0999999999995</v>
      </c>
      <c r="L12" s="200">
        <v>3073.5</v>
      </c>
      <c r="M12" s="200">
        <v>3338.2</v>
      </c>
      <c r="N12" s="200">
        <v>3416.3999999999996</v>
      </c>
      <c r="O12" s="200">
        <v>3982.7</v>
      </c>
      <c r="P12" s="200">
        <v>4168.6000000000004</v>
      </c>
      <c r="Q12" s="200">
        <v>4650.6000000000004</v>
      </c>
    </row>
    <row r="13" spans="1:18" ht="15.75" customHeight="1" x14ac:dyDescent="0.25">
      <c r="A13" s="185"/>
      <c r="B13" s="185"/>
      <c r="C13" s="185"/>
      <c r="D13" s="185" t="s">
        <v>727</v>
      </c>
      <c r="E13" s="200">
        <v>11.3</v>
      </c>
      <c r="F13" s="200">
        <v>11.8</v>
      </c>
      <c r="G13" s="200">
        <v>12.34</v>
      </c>
      <c r="H13" s="200">
        <v>13.1</v>
      </c>
      <c r="I13" s="200">
        <v>14.8</v>
      </c>
      <c r="J13" s="200">
        <v>16.600000000000001</v>
      </c>
      <c r="K13" s="200">
        <v>18.5</v>
      </c>
      <c r="L13" s="200">
        <v>20.2</v>
      </c>
      <c r="M13" s="200">
        <v>21.3</v>
      </c>
      <c r="N13" s="200">
        <v>24</v>
      </c>
      <c r="O13" s="200">
        <v>20.3</v>
      </c>
      <c r="P13" s="200">
        <v>22</v>
      </c>
      <c r="Q13" s="200">
        <v>23.5</v>
      </c>
    </row>
    <row r="14" spans="1:18" ht="7.5" customHeight="1" x14ac:dyDescent="0.25">
      <c r="A14" s="185"/>
      <c r="B14" s="185"/>
      <c r="C14" s="185"/>
      <c r="D14" s="185"/>
      <c r="E14" s="200"/>
      <c r="F14" s="200"/>
      <c r="G14" s="200"/>
      <c r="H14" s="200"/>
      <c r="I14" s="200"/>
      <c r="J14" s="200"/>
      <c r="K14" s="200"/>
      <c r="L14" s="200"/>
      <c r="M14" s="200"/>
      <c r="N14" s="200"/>
      <c r="O14" s="200"/>
      <c r="P14" s="200"/>
      <c r="Q14" s="200"/>
    </row>
    <row r="15" spans="1:18" ht="15.75" customHeight="1" x14ac:dyDescent="0.25">
      <c r="A15" s="197"/>
      <c r="B15" s="197"/>
      <c r="C15" s="197" t="s">
        <v>737</v>
      </c>
      <c r="D15" s="197"/>
      <c r="E15" s="204">
        <f t="shared" ref="E15:O15" si="9">SUM(E16:E20)</f>
        <v>2352.96</v>
      </c>
      <c r="F15" s="204">
        <f t="shared" si="9"/>
        <v>2308.9</v>
      </c>
      <c r="G15" s="204">
        <f t="shared" si="9"/>
        <v>2661.4</v>
      </c>
      <c r="H15" s="204">
        <f t="shared" si="9"/>
        <v>3003.7</v>
      </c>
      <c r="I15" s="204">
        <f t="shared" si="9"/>
        <v>3898.6</v>
      </c>
      <c r="J15" s="204">
        <f t="shared" si="9"/>
        <v>5090.4000000000005</v>
      </c>
      <c r="K15" s="204">
        <f t="shared" si="9"/>
        <v>6050.0000000000009</v>
      </c>
      <c r="L15" s="204">
        <f t="shared" si="9"/>
        <v>6977.6</v>
      </c>
      <c r="M15" s="204">
        <f t="shared" si="9"/>
        <v>8172.9</v>
      </c>
      <c r="N15" s="204">
        <f t="shared" si="9"/>
        <v>6922</v>
      </c>
      <c r="O15" s="204">
        <f t="shared" si="9"/>
        <v>9017.7999999999993</v>
      </c>
      <c r="P15" s="204">
        <f t="shared" ref="P15:Q15" si="10">SUM(P16:P20)</f>
        <v>11620.9</v>
      </c>
      <c r="Q15" s="204">
        <f t="shared" si="10"/>
        <v>13884.3</v>
      </c>
    </row>
    <row r="16" spans="1:18" ht="15.75" customHeight="1" x14ac:dyDescent="0.25">
      <c r="A16" s="185"/>
      <c r="B16" s="185"/>
      <c r="C16" s="185"/>
      <c r="D16" s="185" t="s">
        <v>728</v>
      </c>
      <c r="E16" s="200">
        <v>452</v>
      </c>
      <c r="F16" s="200">
        <v>450.1</v>
      </c>
      <c r="G16" s="200">
        <v>573.6</v>
      </c>
      <c r="H16" s="200">
        <v>580.1</v>
      </c>
      <c r="I16" s="200">
        <v>631.5</v>
      </c>
      <c r="J16" s="200">
        <v>880.4</v>
      </c>
      <c r="K16" s="200">
        <v>887.5</v>
      </c>
      <c r="L16" s="200">
        <v>1003.9</v>
      </c>
      <c r="M16" s="200">
        <v>1093.4000000000001</v>
      </c>
      <c r="N16" s="200">
        <v>870.3</v>
      </c>
      <c r="O16" s="200">
        <v>1094.2</v>
      </c>
      <c r="P16" s="200">
        <v>1399.8</v>
      </c>
      <c r="Q16" s="200">
        <v>1660.9</v>
      </c>
    </row>
    <row r="17" spans="1:19" ht="15.75" customHeight="1" x14ac:dyDescent="0.25">
      <c r="A17" s="185"/>
      <c r="B17" s="185"/>
      <c r="C17" s="185"/>
      <c r="D17" s="185" t="s">
        <v>1102</v>
      </c>
      <c r="E17" s="200">
        <v>95.62</v>
      </c>
      <c r="F17" s="200">
        <v>40.700000000000003</v>
      </c>
      <c r="G17" s="184">
        <v>-0.2</v>
      </c>
      <c r="H17" s="200">
        <v>0</v>
      </c>
      <c r="I17" s="200">
        <v>0</v>
      </c>
      <c r="J17" s="200">
        <v>0.1</v>
      </c>
      <c r="K17" s="200">
        <v>0</v>
      </c>
      <c r="L17" s="200">
        <v>0.1</v>
      </c>
      <c r="M17" s="200">
        <v>0</v>
      </c>
      <c r="N17" s="200">
        <v>0</v>
      </c>
      <c r="O17" s="200">
        <v>0</v>
      </c>
      <c r="P17" s="200">
        <v>0</v>
      </c>
      <c r="Q17" s="200">
        <f>+'Cuadro I-4'!P16</f>
        <v>0</v>
      </c>
    </row>
    <row r="18" spans="1:19" ht="15.75" customHeight="1" x14ac:dyDescent="0.25">
      <c r="A18" s="179"/>
      <c r="B18" s="185"/>
      <c r="C18" s="185"/>
      <c r="D18" s="185" t="s">
        <v>729</v>
      </c>
      <c r="E18" s="200">
        <v>1537.3</v>
      </c>
      <c r="F18" s="200">
        <v>1558.9</v>
      </c>
      <c r="G18" s="200">
        <v>1862.7</v>
      </c>
      <c r="H18" s="200">
        <v>2216.3000000000002</v>
      </c>
      <c r="I18" s="200">
        <v>2717</v>
      </c>
      <c r="J18" s="200">
        <v>3457.3</v>
      </c>
      <c r="K18" s="200">
        <v>4163.3</v>
      </c>
      <c r="L18" s="200">
        <v>4922.5</v>
      </c>
      <c r="M18" s="200">
        <v>5870.1</v>
      </c>
      <c r="N18" s="200">
        <v>5038.8</v>
      </c>
      <c r="O18" s="200">
        <v>6324.2</v>
      </c>
      <c r="P18" s="200">
        <v>8270.6</v>
      </c>
      <c r="Q18" s="200">
        <v>9932.1</v>
      </c>
    </row>
    <row r="19" spans="1:19" ht="15.75" customHeight="1" x14ac:dyDescent="0.25">
      <c r="A19" s="185"/>
      <c r="B19" s="185"/>
      <c r="C19" s="185"/>
      <c r="D19" s="185" t="s">
        <v>976</v>
      </c>
      <c r="E19" s="200">
        <v>196.32</v>
      </c>
      <c r="F19" s="200">
        <v>189.6</v>
      </c>
      <c r="G19" s="200">
        <v>185.9</v>
      </c>
      <c r="H19" s="200">
        <v>204.1</v>
      </c>
      <c r="I19" s="200">
        <v>543.4</v>
      </c>
      <c r="J19" s="200">
        <v>734.3</v>
      </c>
      <c r="K19" s="200">
        <v>975.6</v>
      </c>
      <c r="L19" s="200">
        <v>1025.5</v>
      </c>
      <c r="M19" s="200">
        <v>1180</v>
      </c>
      <c r="N19" s="200">
        <v>975.2</v>
      </c>
      <c r="O19" s="200">
        <v>1558.6</v>
      </c>
      <c r="P19" s="200">
        <v>1901.4</v>
      </c>
      <c r="Q19" s="200">
        <v>2233.4</v>
      </c>
    </row>
    <row r="20" spans="1:19" ht="15.75" customHeight="1" x14ac:dyDescent="0.25">
      <c r="A20" s="185"/>
      <c r="B20" s="185"/>
      <c r="C20" s="185"/>
      <c r="D20" s="185" t="s">
        <v>977</v>
      </c>
      <c r="E20" s="200">
        <v>71.72</v>
      </c>
      <c r="F20" s="200">
        <v>69.599999999999994</v>
      </c>
      <c r="G20" s="200">
        <v>39.4</v>
      </c>
      <c r="H20" s="200">
        <v>3.2</v>
      </c>
      <c r="I20" s="200">
        <v>6.7</v>
      </c>
      <c r="J20" s="200">
        <v>18.3</v>
      </c>
      <c r="K20" s="200">
        <v>23.6</v>
      </c>
      <c r="L20" s="200">
        <v>25.6</v>
      </c>
      <c r="M20" s="200">
        <v>29.4</v>
      </c>
      <c r="N20" s="200">
        <v>37.700000000000003</v>
      </c>
      <c r="O20" s="200">
        <v>40.799999999999997</v>
      </c>
      <c r="P20" s="200">
        <v>49.1</v>
      </c>
      <c r="Q20" s="200">
        <v>57.9</v>
      </c>
    </row>
    <row r="21" spans="1:19" ht="7.5" customHeight="1" x14ac:dyDescent="0.25">
      <c r="A21" s="185"/>
      <c r="B21" s="185"/>
      <c r="C21" s="185"/>
      <c r="D21" s="185"/>
      <c r="E21" s="200"/>
      <c r="F21" s="200"/>
      <c r="G21" s="200"/>
      <c r="H21" s="200"/>
      <c r="I21" s="200"/>
      <c r="J21" s="200"/>
      <c r="K21" s="200"/>
      <c r="L21" s="200"/>
      <c r="M21" s="200"/>
      <c r="N21" s="200"/>
      <c r="O21" s="200"/>
      <c r="P21" s="200"/>
      <c r="Q21" s="200"/>
    </row>
    <row r="22" spans="1:19" ht="15.75" customHeight="1" x14ac:dyDescent="0.25">
      <c r="A22" s="185"/>
      <c r="B22" s="185"/>
      <c r="C22" s="185" t="s">
        <v>1103</v>
      </c>
      <c r="D22" s="185"/>
      <c r="E22" s="202">
        <v>0</v>
      </c>
      <c r="F22" s="202">
        <v>0</v>
      </c>
      <c r="G22" s="200">
        <v>13.32</v>
      </c>
      <c r="H22" s="202">
        <v>0</v>
      </c>
      <c r="I22" s="202">
        <v>0</v>
      </c>
      <c r="J22" s="202">
        <v>0</v>
      </c>
      <c r="K22" s="202">
        <v>0</v>
      </c>
      <c r="L22" s="202">
        <v>0</v>
      </c>
      <c r="M22" s="202">
        <v>0</v>
      </c>
      <c r="N22" s="202">
        <v>0</v>
      </c>
      <c r="O22" s="202">
        <v>0</v>
      </c>
      <c r="P22" s="202">
        <v>0</v>
      </c>
      <c r="Q22" s="202">
        <v>0</v>
      </c>
    </row>
    <row r="23" spans="1:19" ht="7.5" customHeight="1" x14ac:dyDescent="0.25">
      <c r="A23" s="179"/>
      <c r="B23" s="185"/>
      <c r="C23" s="185"/>
      <c r="E23" s="200"/>
      <c r="F23" s="200"/>
      <c r="G23" s="200"/>
      <c r="H23" s="200"/>
      <c r="I23" s="200"/>
      <c r="J23" s="200"/>
      <c r="K23" s="200"/>
      <c r="L23" s="200"/>
      <c r="M23" s="200"/>
      <c r="N23" s="200"/>
      <c r="O23" s="200"/>
      <c r="P23" s="200"/>
      <c r="Q23" s="200"/>
    </row>
    <row r="24" spans="1:19" ht="15.75" customHeight="1" x14ac:dyDescent="0.25">
      <c r="A24" s="197"/>
      <c r="B24" s="197" t="s">
        <v>1104</v>
      </c>
      <c r="C24" s="197"/>
      <c r="D24" s="197"/>
      <c r="E24" s="204">
        <f t="shared" ref="E24:O24" si="11">SUM(E25:E29)</f>
        <v>647.5</v>
      </c>
      <c r="F24" s="204">
        <f t="shared" si="11"/>
        <v>660.2</v>
      </c>
      <c r="G24" s="204">
        <f t="shared" si="11"/>
        <v>747.1</v>
      </c>
      <c r="H24" s="204">
        <f t="shared" si="11"/>
        <v>663</v>
      </c>
      <c r="I24" s="204">
        <f t="shared" si="11"/>
        <v>887.82</v>
      </c>
      <c r="J24" s="204">
        <f t="shared" si="11"/>
        <v>891.9</v>
      </c>
      <c r="K24" s="204">
        <f t="shared" si="11"/>
        <v>1137.3000000000002</v>
      </c>
      <c r="L24" s="204">
        <f t="shared" si="11"/>
        <v>1396.94</v>
      </c>
      <c r="M24" s="204">
        <f t="shared" si="11"/>
        <v>1620.4</v>
      </c>
      <c r="N24" s="204">
        <f t="shared" si="11"/>
        <v>1667.7000000000003</v>
      </c>
      <c r="O24" s="204">
        <f t="shared" si="11"/>
        <v>2121.8000000000002</v>
      </c>
      <c r="P24" s="204">
        <f t="shared" ref="P24:Q24" si="12">SUM(P25:P29)</f>
        <v>3095.8999999999996</v>
      </c>
      <c r="Q24" s="204">
        <f t="shared" si="12"/>
        <v>3426.3</v>
      </c>
      <c r="R24" s="200">
        <f>3426.3-Q24</f>
        <v>0</v>
      </c>
    </row>
    <row r="25" spans="1:19" ht="15.75" customHeight="1" x14ac:dyDescent="0.25">
      <c r="A25" s="185"/>
      <c r="B25" s="185"/>
      <c r="C25" s="185" t="s">
        <v>975</v>
      </c>
      <c r="D25" s="185"/>
      <c r="E25" s="200">
        <v>0</v>
      </c>
      <c r="F25" s="200">
        <v>0</v>
      </c>
      <c r="G25" s="200">
        <v>0</v>
      </c>
      <c r="H25" s="200">
        <v>0</v>
      </c>
      <c r="I25" s="200">
        <v>0</v>
      </c>
      <c r="J25" s="200">
        <v>0</v>
      </c>
      <c r="K25" s="200">
        <v>1.5</v>
      </c>
      <c r="L25" s="200">
        <v>1.32</v>
      </c>
      <c r="M25" s="200">
        <v>36.200000000000003</v>
      </c>
      <c r="N25" s="200">
        <v>36.9</v>
      </c>
      <c r="O25" s="200">
        <v>40.900000000000006</v>
      </c>
      <c r="P25" s="200">
        <v>48.4</v>
      </c>
      <c r="Q25" s="200">
        <v>51.5</v>
      </c>
    </row>
    <row r="26" spans="1:19" ht="15.75" customHeight="1" x14ac:dyDescent="0.25">
      <c r="A26" s="185"/>
      <c r="B26" s="185"/>
      <c r="C26" s="185" t="s">
        <v>733</v>
      </c>
      <c r="D26" s="185"/>
      <c r="E26" s="200">
        <v>30.9</v>
      </c>
      <c r="F26" s="200">
        <v>29.8</v>
      </c>
      <c r="G26" s="200">
        <v>29.1</v>
      </c>
      <c r="H26" s="200">
        <v>30.900000000000002</v>
      </c>
      <c r="I26" s="200">
        <v>35.799999999999997</v>
      </c>
      <c r="J26" s="200">
        <v>85</v>
      </c>
      <c r="K26" s="200">
        <v>145.9</v>
      </c>
      <c r="L26" s="200">
        <v>148.5</v>
      </c>
      <c r="M26" s="200">
        <v>174.1</v>
      </c>
      <c r="N26" s="200">
        <v>174</v>
      </c>
      <c r="O26" s="200">
        <v>204.10000000000002</v>
      </c>
      <c r="P26" s="200">
        <v>443.3</v>
      </c>
      <c r="Q26" s="200">
        <v>510.1</v>
      </c>
    </row>
    <row r="27" spans="1:19" ht="15.75" customHeight="1" x14ac:dyDescent="0.25">
      <c r="A27" s="185"/>
      <c r="B27" s="185"/>
      <c r="C27" s="185" t="s">
        <v>734</v>
      </c>
      <c r="D27" s="185"/>
      <c r="E27" s="200">
        <v>0</v>
      </c>
      <c r="F27" s="200">
        <v>0</v>
      </c>
      <c r="G27" s="200">
        <v>0</v>
      </c>
      <c r="H27" s="200">
        <v>0</v>
      </c>
      <c r="I27" s="200">
        <v>6.5</v>
      </c>
      <c r="J27" s="200">
        <v>6.6</v>
      </c>
      <c r="K27" s="200">
        <v>26.8</v>
      </c>
      <c r="L27" s="200">
        <v>36.22</v>
      </c>
      <c r="M27" s="200">
        <v>30.1</v>
      </c>
      <c r="N27" s="200">
        <v>29.3</v>
      </c>
      <c r="O27" s="200">
        <v>29.000000000000004</v>
      </c>
      <c r="P27" s="200">
        <v>66.2</v>
      </c>
      <c r="Q27" s="200">
        <v>104.7</v>
      </c>
    </row>
    <row r="28" spans="1:19" ht="15.75" customHeight="1" x14ac:dyDescent="0.25">
      <c r="A28" s="185"/>
      <c r="B28" s="185"/>
      <c r="C28" s="185" t="s">
        <v>1105</v>
      </c>
      <c r="D28" s="185"/>
      <c r="E28" s="200">
        <f>262.4-0.1</f>
        <v>262.29999999999995</v>
      </c>
      <c r="F28" s="200">
        <v>291.10000000000002</v>
      </c>
      <c r="G28" s="200">
        <v>319.7</v>
      </c>
      <c r="H28" s="200">
        <v>162.6</v>
      </c>
      <c r="I28" s="200">
        <v>289.32</v>
      </c>
      <c r="J28" s="200">
        <v>265.29999999999995</v>
      </c>
      <c r="K28" s="200">
        <v>443.1</v>
      </c>
      <c r="L28" s="200">
        <v>597.70000000000005</v>
      </c>
      <c r="M28" s="200">
        <v>704.70000000000016</v>
      </c>
      <c r="N28" s="200">
        <v>857.90000000000009</v>
      </c>
      <c r="O28" s="200">
        <v>1201.4000000000001</v>
      </c>
      <c r="P28" s="200">
        <v>1726.3</v>
      </c>
      <c r="Q28" s="200">
        <v>1920.2</v>
      </c>
      <c r="R28" s="206"/>
      <c r="S28" s="206"/>
    </row>
    <row r="29" spans="1:19" ht="15.75" customHeight="1" x14ac:dyDescent="0.25">
      <c r="A29" s="185"/>
      <c r="B29" s="185"/>
      <c r="C29" s="185" t="s">
        <v>735</v>
      </c>
      <c r="D29" s="185"/>
      <c r="E29" s="200">
        <v>354.3</v>
      </c>
      <c r="F29" s="200">
        <v>339.3</v>
      </c>
      <c r="G29" s="200">
        <v>398.3</v>
      </c>
      <c r="H29" s="200">
        <v>469.5</v>
      </c>
      <c r="I29" s="200">
        <v>556.20000000000005</v>
      </c>
      <c r="J29" s="200">
        <v>535</v>
      </c>
      <c r="K29" s="200">
        <v>520</v>
      </c>
      <c r="L29" s="200">
        <v>613.20000000000005</v>
      </c>
      <c r="M29" s="200">
        <v>675.3</v>
      </c>
      <c r="N29" s="200">
        <v>569.6</v>
      </c>
      <c r="O29" s="200">
        <v>646.4</v>
      </c>
      <c r="P29" s="200">
        <v>811.7</v>
      </c>
      <c r="Q29" s="200">
        <v>839.8</v>
      </c>
      <c r="S29" s="206"/>
    </row>
    <row r="30" spans="1:19" ht="7.5" customHeight="1" x14ac:dyDescent="0.25">
      <c r="A30" s="185"/>
      <c r="B30" s="185"/>
      <c r="C30" s="185"/>
      <c r="D30" s="185"/>
      <c r="E30" s="200"/>
      <c r="F30" s="200"/>
      <c r="G30" s="200"/>
      <c r="H30" s="200"/>
      <c r="I30" s="200"/>
      <c r="J30" s="200"/>
      <c r="K30" s="200"/>
      <c r="L30" s="200"/>
      <c r="M30" s="200"/>
      <c r="N30" s="200"/>
      <c r="O30" s="200"/>
      <c r="P30" s="200"/>
      <c r="Q30" s="200"/>
    </row>
    <row r="31" spans="1:19" ht="15.75" customHeight="1" x14ac:dyDescent="0.25">
      <c r="A31" s="185"/>
      <c r="B31" s="185" t="s">
        <v>787</v>
      </c>
      <c r="C31" s="185"/>
      <c r="D31" s="185"/>
      <c r="E31" s="200">
        <v>0</v>
      </c>
      <c r="F31" s="200">
        <v>0</v>
      </c>
      <c r="G31" s="200">
        <v>0</v>
      </c>
      <c r="H31" s="200">
        <v>64.900000000000006</v>
      </c>
      <c r="I31" s="200">
        <v>64.400000000000006</v>
      </c>
      <c r="J31" s="200">
        <v>67.599999999999994</v>
      </c>
      <c r="K31" s="200">
        <v>96.4</v>
      </c>
      <c r="L31" s="200">
        <v>150.93</v>
      </c>
      <c r="M31" s="200">
        <v>108.60000000000001</v>
      </c>
      <c r="N31" s="200">
        <v>24.8</v>
      </c>
      <c r="O31" s="200">
        <v>34</v>
      </c>
      <c r="P31" s="200">
        <v>35</v>
      </c>
      <c r="Q31" s="200">
        <v>110</v>
      </c>
    </row>
    <row r="32" spans="1:19" ht="15.75" customHeight="1" x14ac:dyDescent="0.25">
      <c r="A32" s="185"/>
      <c r="B32" s="185" t="s">
        <v>748</v>
      </c>
      <c r="C32" s="185"/>
      <c r="D32" s="185"/>
      <c r="E32" s="203">
        <v>0</v>
      </c>
      <c r="F32" s="203">
        <v>0</v>
      </c>
      <c r="G32" s="203">
        <v>20.5</v>
      </c>
      <c r="H32" s="203">
        <v>21</v>
      </c>
      <c r="I32" s="203">
        <v>57.3</v>
      </c>
      <c r="J32" s="203">
        <v>102.69999999999999</v>
      </c>
      <c r="K32" s="203">
        <v>79</v>
      </c>
      <c r="L32" s="203">
        <v>110.9</v>
      </c>
      <c r="M32" s="203">
        <v>72.2</v>
      </c>
      <c r="N32" s="203">
        <v>50</v>
      </c>
      <c r="O32" s="203">
        <v>50.3</v>
      </c>
      <c r="P32" s="203">
        <v>60.14</v>
      </c>
      <c r="Q32" s="203">
        <v>61.7</v>
      </c>
    </row>
    <row r="33" spans="1:421" ht="7.5" customHeight="1" x14ac:dyDescent="0.25">
      <c r="A33" s="185"/>
      <c r="B33" s="185"/>
      <c r="C33" s="185"/>
      <c r="D33" s="185"/>
      <c r="E33" s="207"/>
      <c r="F33" s="207"/>
      <c r="G33" s="202"/>
      <c r="H33" s="207"/>
      <c r="I33" s="207"/>
      <c r="J33" s="207"/>
      <c r="K33" s="207"/>
      <c r="L33" s="207"/>
      <c r="M33" s="207"/>
      <c r="N33" s="207"/>
      <c r="O33" s="207"/>
      <c r="P33" s="200"/>
      <c r="Q33" s="200"/>
    </row>
    <row r="34" spans="1:421" ht="15.75" customHeight="1" thickBot="1" x14ac:dyDescent="0.3">
      <c r="A34" s="385" t="s">
        <v>724</v>
      </c>
      <c r="B34" s="385"/>
      <c r="C34" s="385"/>
      <c r="D34" s="385"/>
      <c r="E34" s="209">
        <v>47.3</v>
      </c>
      <c r="F34" s="209">
        <v>50.8</v>
      </c>
      <c r="G34" s="209">
        <v>25.8</v>
      </c>
      <c r="H34" s="209">
        <v>6.3</v>
      </c>
      <c r="I34" s="209">
        <v>1.3</v>
      </c>
      <c r="J34" s="209">
        <v>0</v>
      </c>
      <c r="K34" s="209">
        <v>0</v>
      </c>
      <c r="L34" s="209">
        <v>0</v>
      </c>
      <c r="M34" s="209">
        <v>0</v>
      </c>
      <c r="N34" s="209">
        <v>0</v>
      </c>
      <c r="O34" s="209">
        <v>0</v>
      </c>
      <c r="P34" s="209">
        <v>3.5</v>
      </c>
      <c r="Q34" s="209">
        <v>7.3</v>
      </c>
    </row>
    <row r="35" spans="1:421" ht="14.45" customHeight="1" x14ac:dyDescent="0.25">
      <c r="A35" s="171" t="s">
        <v>974</v>
      </c>
      <c r="C35" s="176" t="s">
        <v>1047</v>
      </c>
      <c r="E35" s="200"/>
      <c r="F35" s="200"/>
      <c r="G35" s="200"/>
      <c r="H35" s="200"/>
      <c r="I35" s="200"/>
      <c r="J35" s="200"/>
      <c r="K35" s="200"/>
      <c r="L35" s="200"/>
      <c r="M35" s="200"/>
      <c r="N35" s="200"/>
      <c r="O35" s="200"/>
      <c r="P35" s="200"/>
      <c r="Q35" s="200"/>
    </row>
    <row r="36" spans="1:421" ht="14.45" customHeight="1" x14ac:dyDescent="0.25">
      <c r="A36" s="185" t="s">
        <v>982</v>
      </c>
      <c r="B36" s="185"/>
      <c r="C36" s="171" t="s">
        <v>1012</v>
      </c>
      <c r="D36" s="185"/>
      <c r="E36" s="203"/>
      <c r="F36" s="203"/>
      <c r="G36" s="203"/>
      <c r="H36" s="203"/>
      <c r="I36" s="203"/>
      <c r="J36" s="203"/>
      <c r="K36" s="203"/>
      <c r="L36" s="203"/>
      <c r="M36" s="203"/>
      <c r="N36" s="203"/>
      <c r="O36" s="200"/>
      <c r="P36" s="200"/>
      <c r="Q36" s="200"/>
    </row>
    <row r="37" spans="1:421" ht="14.45" customHeight="1" x14ac:dyDescent="0.25">
      <c r="A37" s="185" t="s">
        <v>983</v>
      </c>
      <c r="B37" s="185"/>
      <c r="C37" s="185" t="s">
        <v>1013</v>
      </c>
      <c r="D37" s="185"/>
      <c r="E37" s="203"/>
      <c r="F37" s="203"/>
      <c r="G37" s="203"/>
      <c r="H37" s="203"/>
      <c r="I37" s="203"/>
      <c r="J37" s="203"/>
      <c r="K37" s="203"/>
      <c r="L37" s="203"/>
      <c r="M37" s="203"/>
      <c r="N37" s="203"/>
      <c r="O37" s="200"/>
      <c r="P37" s="200"/>
      <c r="Q37" s="200"/>
    </row>
    <row r="38" spans="1:421" ht="14.45" customHeight="1" x14ac:dyDescent="0.25">
      <c r="A38" s="185" t="s">
        <v>984</v>
      </c>
      <c r="B38" s="185"/>
      <c r="C38" s="185" t="s">
        <v>979</v>
      </c>
      <c r="D38" s="185"/>
      <c r="E38" s="203"/>
      <c r="F38" s="203"/>
      <c r="G38" s="203"/>
      <c r="H38" s="203"/>
      <c r="I38" s="203"/>
      <c r="J38" s="203"/>
      <c r="K38" s="203"/>
      <c r="L38" s="203"/>
      <c r="M38" s="203"/>
      <c r="N38" s="203"/>
      <c r="O38" s="200"/>
      <c r="P38" s="200"/>
      <c r="Q38" s="200"/>
    </row>
    <row r="39" spans="1:421" ht="14.45" customHeight="1" x14ac:dyDescent="0.25">
      <c r="A39" s="171" t="s">
        <v>985</v>
      </c>
      <c r="C39" s="185" t="s">
        <v>1069</v>
      </c>
      <c r="E39" s="200"/>
      <c r="F39" s="200"/>
      <c r="G39" s="200"/>
      <c r="H39" s="200"/>
      <c r="I39" s="200"/>
      <c r="J39" s="200"/>
      <c r="K39" s="200"/>
      <c r="L39" s="200"/>
      <c r="M39" s="200"/>
      <c r="N39" s="200"/>
      <c r="O39" s="200"/>
      <c r="P39" s="200"/>
      <c r="Q39" s="200"/>
    </row>
    <row r="40" spans="1:421" ht="14.45" customHeight="1" x14ac:dyDescent="0.25">
      <c r="A40" s="185" t="s">
        <v>1049</v>
      </c>
      <c r="C40" s="185" t="s">
        <v>994</v>
      </c>
      <c r="E40" s="200"/>
      <c r="F40" s="200"/>
      <c r="G40" s="200"/>
      <c r="H40" s="200"/>
      <c r="I40" s="200"/>
      <c r="J40" s="200"/>
      <c r="K40" s="200"/>
      <c r="L40" s="200"/>
      <c r="M40" s="200"/>
      <c r="N40" s="200"/>
      <c r="O40" s="200"/>
      <c r="P40" s="200"/>
      <c r="Q40" s="200"/>
    </row>
    <row r="41" spans="1:421" ht="14.45" customHeight="1" x14ac:dyDescent="0.25">
      <c r="A41" s="171" t="s">
        <v>1050</v>
      </c>
      <c r="C41" s="185" t="s">
        <v>981</v>
      </c>
      <c r="E41" s="200"/>
      <c r="F41" s="200"/>
      <c r="G41" s="200"/>
      <c r="H41" s="200"/>
      <c r="I41" s="200"/>
      <c r="J41" s="200"/>
      <c r="K41" s="200"/>
      <c r="L41" s="200"/>
      <c r="M41" s="200"/>
      <c r="N41" s="200"/>
      <c r="O41" s="200"/>
      <c r="P41" s="200"/>
      <c r="Q41" s="200"/>
    </row>
    <row r="42" spans="1:421" s="208" customFormat="1" ht="14.45" customHeight="1" x14ac:dyDescent="0.25">
      <c r="A42" s="185" t="s">
        <v>1072</v>
      </c>
      <c r="B42" s="185"/>
      <c r="C42" s="185" t="s">
        <v>1071</v>
      </c>
      <c r="D42" s="185"/>
      <c r="E42" s="203"/>
      <c r="F42" s="203"/>
      <c r="G42" s="203"/>
      <c r="H42" s="203"/>
      <c r="I42" s="203"/>
      <c r="J42" s="203"/>
      <c r="K42" s="203"/>
      <c r="L42" s="203"/>
      <c r="M42" s="203"/>
      <c r="N42" s="203"/>
      <c r="O42" s="203"/>
      <c r="P42" s="203"/>
      <c r="Q42" s="203"/>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5"/>
      <c r="BR42" s="185"/>
      <c r="BS42" s="185"/>
      <c r="BT42" s="185"/>
      <c r="BU42" s="185"/>
      <c r="BV42" s="185"/>
      <c r="BW42" s="185"/>
      <c r="BX42" s="185"/>
      <c r="BY42" s="185"/>
      <c r="BZ42" s="185"/>
      <c r="CA42" s="185"/>
      <c r="CB42" s="185"/>
      <c r="CC42" s="185"/>
      <c r="CD42" s="185"/>
      <c r="CE42" s="185"/>
      <c r="CF42" s="185"/>
      <c r="CG42" s="185"/>
      <c r="CH42" s="185"/>
      <c r="CI42" s="185"/>
      <c r="CJ42" s="185"/>
      <c r="CK42" s="185"/>
      <c r="CL42" s="185"/>
      <c r="CM42" s="185"/>
      <c r="CN42" s="185"/>
      <c r="CO42" s="185"/>
      <c r="CP42" s="185"/>
      <c r="CQ42" s="185"/>
      <c r="CR42" s="185"/>
      <c r="CS42" s="185"/>
      <c r="CT42" s="185"/>
      <c r="CU42" s="185"/>
      <c r="CV42" s="185"/>
      <c r="CW42" s="185"/>
      <c r="CX42" s="185"/>
      <c r="CY42" s="185"/>
      <c r="CZ42" s="185"/>
      <c r="DA42" s="185"/>
      <c r="DB42" s="185"/>
      <c r="DC42" s="185"/>
      <c r="DD42" s="185"/>
      <c r="DE42" s="185"/>
      <c r="DF42" s="185"/>
      <c r="DG42" s="185"/>
      <c r="DH42" s="185"/>
      <c r="DI42" s="185"/>
      <c r="DJ42" s="185"/>
      <c r="DK42" s="185"/>
      <c r="DL42" s="185"/>
      <c r="DM42" s="185"/>
      <c r="DN42" s="185"/>
      <c r="DO42" s="185"/>
      <c r="DP42" s="185"/>
      <c r="DQ42" s="185"/>
      <c r="DR42" s="185"/>
      <c r="DS42" s="185"/>
      <c r="DT42" s="185"/>
      <c r="DU42" s="185"/>
      <c r="DV42" s="185"/>
      <c r="DW42" s="185"/>
      <c r="DX42" s="185"/>
      <c r="DY42" s="185"/>
      <c r="DZ42" s="185"/>
      <c r="EA42" s="185"/>
      <c r="EB42" s="185"/>
      <c r="EC42" s="185"/>
      <c r="ED42" s="185"/>
      <c r="EE42" s="185"/>
      <c r="EF42" s="185"/>
      <c r="EG42" s="185"/>
      <c r="EH42" s="185"/>
      <c r="EI42" s="185"/>
      <c r="EJ42" s="185"/>
      <c r="EK42" s="185"/>
      <c r="EL42" s="185"/>
      <c r="EM42" s="185"/>
      <c r="EN42" s="185"/>
      <c r="EO42" s="185"/>
      <c r="EP42" s="185"/>
      <c r="EQ42" s="185"/>
      <c r="ER42" s="185"/>
      <c r="ES42" s="185"/>
      <c r="ET42" s="185"/>
      <c r="EU42" s="185"/>
      <c r="EV42" s="185"/>
      <c r="EW42" s="185"/>
      <c r="EX42" s="185"/>
      <c r="EY42" s="185"/>
      <c r="EZ42" s="185"/>
      <c r="FA42" s="185"/>
      <c r="FB42" s="185"/>
      <c r="FC42" s="185"/>
      <c r="FD42" s="185"/>
      <c r="FE42" s="185"/>
      <c r="FF42" s="185"/>
      <c r="FG42" s="185"/>
      <c r="FH42" s="185"/>
      <c r="FI42" s="185"/>
      <c r="FJ42" s="185"/>
      <c r="FK42" s="185"/>
      <c r="FL42" s="185"/>
      <c r="FM42" s="185"/>
      <c r="FN42" s="185"/>
      <c r="FO42" s="185"/>
      <c r="FP42" s="185"/>
      <c r="FQ42" s="185"/>
      <c r="FR42" s="185"/>
      <c r="FS42" s="185"/>
      <c r="FT42" s="185"/>
      <c r="FU42" s="185"/>
      <c r="FV42" s="185"/>
      <c r="FW42" s="185"/>
      <c r="FX42" s="185"/>
      <c r="FY42" s="185"/>
      <c r="FZ42" s="185"/>
      <c r="GA42" s="185"/>
      <c r="GB42" s="185"/>
      <c r="GC42" s="185"/>
      <c r="GD42" s="185"/>
      <c r="GE42" s="185"/>
      <c r="GF42" s="185"/>
      <c r="GG42" s="185"/>
      <c r="GH42" s="185"/>
      <c r="GI42" s="185"/>
      <c r="GJ42" s="185"/>
      <c r="GK42" s="185"/>
      <c r="GL42" s="185"/>
      <c r="GM42" s="185"/>
      <c r="GN42" s="185"/>
      <c r="GO42" s="185"/>
      <c r="GP42" s="185"/>
      <c r="GQ42" s="185"/>
      <c r="GR42" s="185"/>
      <c r="GS42" s="185"/>
      <c r="GT42" s="185"/>
      <c r="GU42" s="185"/>
      <c r="GV42" s="185"/>
      <c r="GW42" s="185"/>
      <c r="GX42" s="185"/>
      <c r="GY42" s="185"/>
      <c r="GZ42" s="185"/>
      <c r="HA42" s="185"/>
      <c r="HB42" s="185"/>
      <c r="HC42" s="185"/>
      <c r="HD42" s="185"/>
      <c r="HE42" s="185"/>
      <c r="HF42" s="185"/>
      <c r="HG42" s="185"/>
      <c r="HH42" s="185"/>
      <c r="HI42" s="185"/>
      <c r="HJ42" s="185"/>
      <c r="HK42" s="185"/>
      <c r="HL42" s="185"/>
      <c r="HM42" s="185"/>
      <c r="HN42" s="185"/>
      <c r="HO42" s="185"/>
      <c r="HP42" s="185"/>
      <c r="HQ42" s="185"/>
      <c r="HR42" s="185"/>
      <c r="HS42" s="185"/>
      <c r="HT42" s="185"/>
      <c r="HU42" s="185"/>
      <c r="HV42" s="185"/>
      <c r="HW42" s="185"/>
      <c r="HX42" s="185"/>
      <c r="HY42" s="185"/>
      <c r="HZ42" s="185"/>
      <c r="IA42" s="185"/>
      <c r="IB42" s="185"/>
      <c r="IC42" s="185"/>
      <c r="ID42" s="185"/>
      <c r="IE42" s="185"/>
      <c r="IF42" s="185"/>
      <c r="IG42" s="185"/>
      <c r="IH42" s="185"/>
      <c r="II42" s="185"/>
      <c r="IJ42" s="185"/>
      <c r="IK42" s="185"/>
      <c r="IL42" s="185"/>
      <c r="IM42" s="185"/>
      <c r="IN42" s="185"/>
      <c r="IO42" s="185"/>
      <c r="IP42" s="185"/>
      <c r="IQ42" s="185"/>
      <c r="IR42" s="185"/>
      <c r="IS42" s="185"/>
      <c r="IT42" s="185"/>
      <c r="IU42" s="185"/>
      <c r="IV42" s="185"/>
      <c r="IW42" s="185"/>
      <c r="IX42" s="185"/>
      <c r="IY42" s="185"/>
      <c r="IZ42" s="185"/>
      <c r="JA42" s="185"/>
      <c r="JB42" s="185"/>
      <c r="JC42" s="185"/>
      <c r="JD42" s="185"/>
      <c r="JE42" s="185"/>
      <c r="JF42" s="185"/>
      <c r="JG42" s="185"/>
      <c r="JH42" s="185"/>
      <c r="JI42" s="185"/>
      <c r="JJ42" s="185"/>
      <c r="JK42" s="185"/>
      <c r="JL42" s="185"/>
      <c r="JM42" s="185"/>
      <c r="JN42" s="185"/>
      <c r="JO42" s="185"/>
      <c r="JP42" s="185"/>
      <c r="JQ42" s="185"/>
      <c r="JR42" s="185"/>
      <c r="JS42" s="185"/>
      <c r="JT42" s="185"/>
      <c r="JU42" s="185"/>
      <c r="JV42" s="185"/>
      <c r="JW42" s="185"/>
      <c r="JX42" s="185"/>
      <c r="JY42" s="185"/>
      <c r="JZ42" s="185"/>
      <c r="KA42" s="185"/>
      <c r="KB42" s="185"/>
      <c r="KC42" s="185"/>
      <c r="KD42" s="185"/>
      <c r="KE42" s="185"/>
      <c r="KF42" s="185"/>
      <c r="KG42" s="185"/>
      <c r="KH42" s="185"/>
      <c r="KI42" s="185"/>
      <c r="KJ42" s="185"/>
      <c r="KK42" s="185"/>
      <c r="KL42" s="185"/>
      <c r="KM42" s="185"/>
      <c r="KN42" s="185"/>
      <c r="KO42" s="185"/>
      <c r="KP42" s="185"/>
      <c r="KQ42" s="185"/>
      <c r="KR42" s="185"/>
      <c r="KS42" s="185"/>
      <c r="KT42" s="185"/>
      <c r="KU42" s="185"/>
      <c r="KV42" s="185"/>
      <c r="KW42" s="185"/>
      <c r="KX42" s="185"/>
      <c r="KY42" s="185"/>
      <c r="KZ42" s="185"/>
      <c r="LA42" s="185"/>
      <c r="LB42" s="185"/>
      <c r="LC42" s="185"/>
      <c r="LD42" s="185"/>
      <c r="LE42" s="185"/>
      <c r="LF42" s="185"/>
      <c r="LG42" s="185"/>
      <c r="LH42" s="185"/>
      <c r="LI42" s="185"/>
      <c r="LJ42" s="185"/>
      <c r="LK42" s="185"/>
      <c r="LL42" s="185"/>
      <c r="LM42" s="185"/>
      <c r="LN42" s="185"/>
      <c r="LO42" s="185"/>
      <c r="LP42" s="185"/>
      <c r="LQ42" s="185"/>
      <c r="LR42" s="185"/>
      <c r="LS42" s="185"/>
      <c r="LT42" s="185"/>
      <c r="LU42" s="185"/>
      <c r="LV42" s="185"/>
      <c r="LW42" s="185"/>
      <c r="LX42" s="185"/>
      <c r="LY42" s="185"/>
      <c r="LZ42" s="185"/>
      <c r="MA42" s="185"/>
      <c r="MB42" s="185"/>
      <c r="MC42" s="185"/>
      <c r="MD42" s="185"/>
      <c r="ME42" s="185"/>
      <c r="MF42" s="185"/>
      <c r="MG42" s="185"/>
      <c r="MH42" s="185"/>
      <c r="MI42" s="185"/>
      <c r="MJ42" s="185"/>
      <c r="MK42" s="185"/>
      <c r="ML42" s="185"/>
      <c r="MM42" s="185"/>
      <c r="MN42" s="185"/>
      <c r="MO42" s="185"/>
      <c r="MP42" s="185"/>
      <c r="MQ42" s="185"/>
      <c r="MR42" s="185"/>
      <c r="MS42" s="185"/>
      <c r="MT42" s="185"/>
      <c r="MU42" s="185"/>
      <c r="MV42" s="185"/>
      <c r="MW42" s="185"/>
      <c r="MX42" s="185"/>
      <c r="MY42" s="185"/>
      <c r="MZ42" s="185"/>
      <c r="NA42" s="185"/>
      <c r="NB42" s="185"/>
      <c r="NC42" s="185"/>
      <c r="ND42" s="185"/>
      <c r="NE42" s="185"/>
      <c r="NF42" s="185"/>
      <c r="NG42" s="185"/>
      <c r="NH42" s="185"/>
      <c r="NI42" s="185"/>
      <c r="NJ42" s="185"/>
      <c r="NK42" s="185"/>
      <c r="NL42" s="185"/>
      <c r="NM42" s="185"/>
      <c r="NN42" s="185"/>
      <c r="NO42" s="185"/>
      <c r="NP42" s="185"/>
      <c r="NQ42" s="185"/>
      <c r="NR42" s="185"/>
      <c r="NS42" s="185"/>
      <c r="NT42" s="185"/>
      <c r="NU42" s="185"/>
      <c r="NV42" s="185"/>
      <c r="NW42" s="185"/>
      <c r="NX42" s="185"/>
      <c r="NY42" s="185"/>
      <c r="NZ42" s="185"/>
      <c r="OA42" s="185"/>
      <c r="OB42" s="185"/>
      <c r="OC42" s="185"/>
      <c r="OD42" s="185"/>
      <c r="OE42" s="185"/>
      <c r="OF42" s="185"/>
      <c r="OG42" s="185"/>
      <c r="OH42" s="185"/>
      <c r="OI42" s="185"/>
      <c r="OJ42" s="185"/>
      <c r="OK42" s="185"/>
      <c r="OL42" s="185"/>
      <c r="OM42" s="185"/>
      <c r="ON42" s="185"/>
      <c r="OO42" s="185"/>
      <c r="OP42" s="185"/>
      <c r="OQ42" s="185"/>
      <c r="OR42" s="185"/>
      <c r="OS42" s="185"/>
      <c r="OT42" s="185"/>
      <c r="OU42" s="185"/>
      <c r="OV42" s="185"/>
      <c r="OW42" s="185"/>
      <c r="OX42" s="185"/>
      <c r="OY42" s="185"/>
      <c r="OZ42" s="185"/>
      <c r="PA42" s="185"/>
      <c r="PB42" s="185"/>
      <c r="PC42" s="185"/>
      <c r="PD42" s="185"/>
      <c r="PE42" s="185"/>
    </row>
    <row r="43" spans="1:421" ht="14.45" customHeight="1" x14ac:dyDescent="0.25">
      <c r="A43" s="185" t="s">
        <v>980</v>
      </c>
      <c r="B43" s="185"/>
      <c r="C43" s="176" t="s">
        <v>971</v>
      </c>
      <c r="D43" s="185"/>
      <c r="E43" s="203"/>
      <c r="F43" s="203"/>
      <c r="G43" s="203"/>
      <c r="H43" s="203"/>
      <c r="I43" s="203"/>
      <c r="J43" s="203"/>
      <c r="K43" s="203"/>
      <c r="L43" s="203"/>
      <c r="M43" s="203"/>
      <c r="N43" s="203"/>
      <c r="O43" s="203"/>
      <c r="P43" s="203"/>
      <c r="Q43" s="203"/>
      <c r="R43" s="185"/>
    </row>
    <row r="44" spans="1:421" ht="14.45" customHeight="1" x14ac:dyDescent="0.25">
      <c r="A44" s="185"/>
      <c r="B44" s="185"/>
      <c r="C44" s="169" t="s">
        <v>1048</v>
      </c>
      <c r="D44" s="185"/>
      <c r="E44" s="203"/>
      <c r="F44" s="203"/>
      <c r="G44" s="203"/>
      <c r="H44" s="203"/>
      <c r="I44" s="203"/>
      <c r="J44" s="203"/>
      <c r="K44" s="203"/>
      <c r="L44" s="203"/>
      <c r="M44" s="203"/>
      <c r="N44" s="203"/>
      <c r="O44" s="200"/>
      <c r="P44" s="200"/>
      <c r="Q44" s="200"/>
    </row>
    <row r="45" spans="1:421" x14ac:dyDescent="0.25">
      <c r="A45" s="185"/>
      <c r="B45" s="185"/>
      <c r="C45" s="185"/>
      <c r="D45" s="185"/>
      <c r="E45" s="203"/>
      <c r="F45" s="203"/>
      <c r="G45" s="203"/>
      <c r="H45" s="203"/>
      <c r="I45" s="203"/>
      <c r="J45" s="203">
        <f>535-J29</f>
        <v>0</v>
      </c>
      <c r="K45" s="203"/>
      <c r="L45" s="203"/>
      <c r="M45" s="203"/>
      <c r="N45" s="203"/>
      <c r="O45" s="200"/>
      <c r="P45" s="200"/>
      <c r="Q45" s="200"/>
    </row>
    <row r="46" spans="1:421" x14ac:dyDescent="0.25">
      <c r="A46" s="185"/>
      <c r="B46" s="185"/>
      <c r="C46" s="185"/>
      <c r="D46" s="185"/>
      <c r="E46" s="185"/>
      <c r="F46" s="185"/>
      <c r="G46" s="185"/>
      <c r="H46" s="185"/>
      <c r="I46" s="185"/>
      <c r="J46" s="185"/>
      <c r="K46" s="185"/>
      <c r="L46" s="185"/>
      <c r="M46" s="185"/>
      <c r="N46" s="185"/>
    </row>
    <row r="47" spans="1:421" x14ac:dyDescent="0.25">
      <c r="E47" s="200"/>
    </row>
  </sheetData>
  <mergeCells count="2">
    <mergeCell ref="A3:D3"/>
    <mergeCell ref="A34:D34"/>
  </mergeCells>
  <printOptions horizontalCentered="1" verticalCentered="1"/>
  <pageMargins left="0.39370078740157483" right="0.39370078740157483" top="0.19685039370078741" bottom="0.19685039370078741" header="0" footer="0"/>
  <pageSetup scale="5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7C0"/>
    <pageSetUpPr fitToPage="1"/>
  </sheetPr>
  <dimension ref="A1:XEU50"/>
  <sheetViews>
    <sheetView showGridLines="0" showZeros="0" zoomScaleSheetLayoutView="100" workbookViewId="0">
      <pane xSplit="3" ySplit="3" topLeftCell="D4" activePane="bottomRight" state="frozen"/>
      <selection activeCell="U24" sqref="U24"/>
      <selection pane="topRight" activeCell="U24" sqref="U24"/>
      <selection pane="bottomLeft" activeCell="U24" sqref="U24"/>
      <selection pane="bottomRight" activeCell="A2" sqref="A2"/>
    </sheetView>
  </sheetViews>
  <sheetFormatPr baseColWidth="10" defaultColWidth="12.5703125" defaultRowHeight="15" x14ac:dyDescent="0.25"/>
  <cols>
    <col min="1" max="1" width="3.5703125" style="169" customWidth="1"/>
    <col min="2" max="2" width="3.140625" style="169" customWidth="1"/>
    <col min="3" max="3" width="54.7109375" style="169" customWidth="1"/>
    <col min="4" max="14" width="11.7109375" style="169" customWidth="1"/>
    <col min="15" max="15" width="10.7109375" style="171" customWidth="1"/>
    <col min="16" max="16" width="11.85546875" style="171" bestFit="1" customWidth="1"/>
    <col min="17" max="18" width="12.5703125" style="171"/>
    <col min="19" max="16384" width="12.5703125" style="169"/>
  </cols>
  <sheetData>
    <row r="1" spans="1:17 16375:16375" ht="15.75" customHeight="1" x14ac:dyDescent="0.25">
      <c r="A1" s="174" t="s">
        <v>1106</v>
      </c>
      <c r="C1" s="174"/>
      <c r="D1" s="174"/>
      <c r="E1" s="174"/>
      <c r="P1" s="174" t="s">
        <v>712</v>
      </c>
    </row>
    <row r="2" spans="1:17 16375:16375" ht="15.75" customHeight="1" thickBot="1" x14ac:dyDescent="0.3">
      <c r="A2" s="175" t="s">
        <v>785</v>
      </c>
      <c r="C2" s="174"/>
      <c r="D2" s="174"/>
      <c r="E2" s="182"/>
      <c r="G2" s="210"/>
      <c r="I2" s="184"/>
      <c r="J2" s="182"/>
    </row>
    <row r="3" spans="1:17 16375:16375" ht="18.75" customHeight="1" thickBot="1" x14ac:dyDescent="0.3">
      <c r="A3" s="378" t="s">
        <v>361</v>
      </c>
      <c r="B3" s="378"/>
      <c r="C3" s="378"/>
      <c r="D3" s="194">
        <v>2000</v>
      </c>
      <c r="E3" s="194">
        <v>2001</v>
      </c>
      <c r="F3" s="194">
        <v>2002</v>
      </c>
      <c r="G3" s="194">
        <v>2003</v>
      </c>
      <c r="H3" s="194">
        <v>2004</v>
      </c>
      <c r="I3" s="194">
        <v>2005</v>
      </c>
      <c r="J3" s="194">
        <v>2006</v>
      </c>
      <c r="K3" s="194">
        <v>2007</v>
      </c>
      <c r="L3" s="194">
        <v>2008</v>
      </c>
      <c r="M3" s="194">
        <v>2009</v>
      </c>
      <c r="N3" s="194">
        <v>2010</v>
      </c>
      <c r="O3" s="194">
        <v>2011</v>
      </c>
      <c r="P3" s="194" t="s">
        <v>1107</v>
      </c>
    </row>
    <row r="4" spans="1:17 16375:16375" ht="6.75" customHeight="1" x14ac:dyDescent="0.25">
      <c r="A4" s="179"/>
      <c r="B4" s="179"/>
      <c r="C4" s="179"/>
      <c r="D4" s="179"/>
      <c r="E4" s="179"/>
      <c r="O4" s="169"/>
      <c r="P4" s="169"/>
    </row>
    <row r="5" spans="1:17 16375:16375" ht="15.75" customHeight="1" x14ac:dyDescent="0.25">
      <c r="A5" s="179" t="s">
        <v>1015</v>
      </c>
      <c r="B5" s="179"/>
      <c r="C5" s="179"/>
      <c r="D5" s="181">
        <f>+D8+D22</f>
        <v>4501.9000000000005</v>
      </c>
      <c r="E5" s="181">
        <f>+E8+E22</f>
        <v>4733.7000000000007</v>
      </c>
      <c r="F5" s="181">
        <f>+F8+F22</f>
        <v>5124.380000000001</v>
      </c>
      <c r="G5" s="181">
        <f t="shared" ref="G5:O5" si="0">+G8+G22</f>
        <v>6354.3</v>
      </c>
      <c r="H5" s="181">
        <f t="shared" si="0"/>
        <v>7449.47</v>
      </c>
      <c r="I5" s="181">
        <f t="shared" si="0"/>
        <v>8776.0399999999991</v>
      </c>
      <c r="J5" s="181">
        <f t="shared" si="0"/>
        <v>10593.3</v>
      </c>
      <c r="K5" s="181">
        <f t="shared" si="0"/>
        <v>12517.220000000001</v>
      </c>
      <c r="L5" s="181">
        <f t="shared" si="0"/>
        <v>14246.28</v>
      </c>
      <c r="M5" s="181">
        <f t="shared" si="0"/>
        <v>16036.3</v>
      </c>
      <c r="N5" s="181">
        <f t="shared" si="0"/>
        <v>17608.8</v>
      </c>
      <c r="O5" s="181">
        <f t="shared" si="0"/>
        <v>21800.6</v>
      </c>
      <c r="P5" s="181">
        <f t="shared" ref="P5" si="1">+P8+P22</f>
        <v>25314.400000000001</v>
      </c>
      <c r="Q5" s="184"/>
    </row>
    <row r="6" spans="1:17 16375:16375" ht="15.75" customHeight="1" x14ac:dyDescent="0.25">
      <c r="A6" s="197" t="s">
        <v>723</v>
      </c>
      <c r="B6" s="197"/>
      <c r="C6" s="197"/>
      <c r="D6" s="198">
        <f>+D8+D22</f>
        <v>4501.9000000000005</v>
      </c>
      <c r="E6" s="198">
        <f t="shared" ref="E6:O6" si="2">+E8+E22</f>
        <v>4733.7000000000007</v>
      </c>
      <c r="F6" s="198">
        <f t="shared" si="2"/>
        <v>5124.380000000001</v>
      </c>
      <c r="G6" s="198">
        <f t="shared" si="2"/>
        <v>6354.3</v>
      </c>
      <c r="H6" s="198">
        <f t="shared" si="2"/>
        <v>7449.47</v>
      </c>
      <c r="I6" s="198">
        <f t="shared" si="2"/>
        <v>8776.0399999999991</v>
      </c>
      <c r="J6" s="198">
        <f t="shared" si="2"/>
        <v>10593.3</v>
      </c>
      <c r="K6" s="198">
        <f t="shared" si="2"/>
        <v>12517.220000000001</v>
      </c>
      <c r="L6" s="198">
        <f t="shared" si="2"/>
        <v>14246.28</v>
      </c>
      <c r="M6" s="198">
        <f t="shared" si="2"/>
        <v>16036.3</v>
      </c>
      <c r="N6" s="198">
        <f t="shared" si="2"/>
        <v>17608.8</v>
      </c>
      <c r="O6" s="198">
        <f t="shared" si="2"/>
        <v>21800.6</v>
      </c>
      <c r="P6" s="198">
        <f t="shared" ref="P6" si="3">+P8+P22</f>
        <v>25314.400000000001</v>
      </c>
    </row>
    <row r="7" spans="1:17 16375:16375" ht="7.5" customHeight="1" x14ac:dyDescent="0.25">
      <c r="A7" s="179"/>
      <c r="B7" s="179"/>
      <c r="C7" s="179"/>
      <c r="D7" s="181"/>
      <c r="E7" s="181"/>
      <c r="F7" s="181"/>
      <c r="G7" s="181"/>
      <c r="H7" s="181"/>
      <c r="I7" s="181"/>
      <c r="J7" s="181"/>
      <c r="K7" s="181"/>
      <c r="L7" s="181"/>
      <c r="M7" s="181"/>
      <c r="N7" s="181"/>
      <c r="O7" s="181"/>
      <c r="P7" s="181"/>
    </row>
    <row r="8" spans="1:17 16375:16375" ht="15.75" customHeight="1" x14ac:dyDescent="0.25">
      <c r="A8" s="197"/>
      <c r="B8" s="197" t="s">
        <v>730</v>
      </c>
      <c r="C8" s="197"/>
      <c r="D8" s="198">
        <f>SUM(D9,D10,D20)</f>
        <v>4386.3</v>
      </c>
      <c r="E8" s="198">
        <f t="shared" ref="E8:O8" si="4">SUM(E9,E10,E20)</f>
        <v>4614.2000000000007</v>
      </c>
      <c r="F8" s="198">
        <f t="shared" si="4"/>
        <v>5038.0800000000008</v>
      </c>
      <c r="G8" s="198">
        <f t="shared" si="4"/>
        <v>6242.7</v>
      </c>
      <c r="H8" s="198">
        <f t="shared" si="4"/>
        <v>7301.27</v>
      </c>
      <c r="I8" s="198">
        <f t="shared" si="4"/>
        <v>8546.74</v>
      </c>
      <c r="J8" s="198">
        <f t="shared" si="4"/>
        <v>10143.099999999999</v>
      </c>
      <c r="K8" s="198">
        <f t="shared" si="4"/>
        <v>11938.2</v>
      </c>
      <c r="L8" s="198">
        <f t="shared" si="4"/>
        <v>13490.18</v>
      </c>
      <c r="M8" s="198">
        <f t="shared" si="4"/>
        <v>15100.8</v>
      </c>
      <c r="N8" s="198">
        <f t="shared" si="4"/>
        <v>16500.5</v>
      </c>
      <c r="O8" s="198">
        <f t="shared" si="4"/>
        <v>20119.099999999999</v>
      </c>
      <c r="P8" s="198">
        <f t="shared" ref="P8" si="5">SUM(P9,P10,P20)</f>
        <v>23221.300000000003</v>
      </c>
    </row>
    <row r="9" spans="1:17 16375:16375" ht="15.75" customHeight="1" x14ac:dyDescent="0.25">
      <c r="A9" s="180"/>
      <c r="B9" s="176"/>
      <c r="C9" s="176" t="s">
        <v>731</v>
      </c>
      <c r="D9" s="182">
        <v>1144</v>
      </c>
      <c r="E9" s="182">
        <v>1288.4000000000001</v>
      </c>
      <c r="F9" s="184">
        <v>1608.74</v>
      </c>
      <c r="G9" s="184">
        <v>2446.6</v>
      </c>
      <c r="H9" s="184">
        <v>3171.6</v>
      </c>
      <c r="I9" s="182">
        <v>3896.24</v>
      </c>
      <c r="J9" s="182">
        <v>4773</v>
      </c>
      <c r="K9" s="182">
        <v>5742.6</v>
      </c>
      <c r="L9" s="182">
        <v>6992.24</v>
      </c>
      <c r="M9" s="182">
        <v>7829.1</v>
      </c>
      <c r="N9" s="182">
        <v>8469.7999999999993</v>
      </c>
      <c r="O9" s="182">
        <v>11322.4</v>
      </c>
      <c r="P9" s="182">
        <v>13327.9</v>
      </c>
      <c r="XEU9" s="182">
        <f>+'Cuadro I-2'!XET8-'Cuadro I-3'!XEJ9-'Cuadro I-4'!XDI9</f>
        <v>0</v>
      </c>
    </row>
    <row r="10" spans="1:17 16375:16375" ht="15.75" customHeight="1" x14ac:dyDescent="0.25">
      <c r="A10" s="180"/>
      <c r="B10" s="176"/>
      <c r="C10" s="185" t="s">
        <v>986</v>
      </c>
      <c r="D10" s="182">
        <f>+D11+D12+D18</f>
        <v>3242.3</v>
      </c>
      <c r="E10" s="182">
        <f t="shared" ref="E10:O10" si="6">+E11+E12+E18</f>
        <v>3325.8</v>
      </c>
      <c r="F10" s="182">
        <f t="shared" si="6"/>
        <v>3424.2400000000002</v>
      </c>
      <c r="G10" s="182">
        <f t="shared" si="6"/>
        <v>3796.1</v>
      </c>
      <c r="H10" s="182">
        <f t="shared" si="6"/>
        <v>4129.67</v>
      </c>
      <c r="I10" s="182">
        <f t="shared" si="6"/>
        <v>4650.5</v>
      </c>
      <c r="J10" s="182">
        <f t="shared" si="6"/>
        <v>5370.0999999999995</v>
      </c>
      <c r="K10" s="182">
        <f t="shared" si="6"/>
        <v>6195.5999999999995</v>
      </c>
      <c r="L10" s="182">
        <f t="shared" si="6"/>
        <v>6497.94</v>
      </c>
      <c r="M10" s="182">
        <f t="shared" si="6"/>
        <v>7271.7</v>
      </c>
      <c r="N10" s="182">
        <f t="shared" si="6"/>
        <v>8030.7</v>
      </c>
      <c r="O10" s="182">
        <f t="shared" si="6"/>
        <v>8796.7000000000007</v>
      </c>
      <c r="P10" s="182">
        <f t="shared" ref="P10" si="7">+P11+P12+P18</f>
        <v>9893.4000000000015</v>
      </c>
      <c r="XEU10" s="182"/>
    </row>
    <row r="11" spans="1:17 16375:16375" ht="15.75" customHeight="1" x14ac:dyDescent="0.25">
      <c r="A11" s="180"/>
      <c r="B11" s="176"/>
      <c r="C11" s="176" t="s">
        <v>1108</v>
      </c>
      <c r="D11" s="182">
        <v>1393.5</v>
      </c>
      <c r="E11" s="182">
        <v>1520.6</v>
      </c>
      <c r="F11" s="182">
        <v>1480.7</v>
      </c>
      <c r="G11" s="182">
        <v>1597.6</v>
      </c>
      <c r="H11" s="182">
        <v>1856.5</v>
      </c>
      <c r="I11" s="182">
        <v>2140.9</v>
      </c>
      <c r="J11" s="182">
        <v>2642.5</v>
      </c>
      <c r="K11" s="182">
        <v>3101.9</v>
      </c>
      <c r="L11" s="182">
        <v>3138.44</v>
      </c>
      <c r="M11" s="182">
        <v>3831.3</v>
      </c>
      <c r="N11" s="182">
        <v>4027.7</v>
      </c>
      <c r="O11" s="182">
        <v>4606.1000000000004</v>
      </c>
      <c r="P11" s="184">
        <v>5219.3</v>
      </c>
    </row>
    <row r="12" spans="1:17 16375:16375" ht="15.75" customHeight="1" x14ac:dyDescent="0.25">
      <c r="A12" s="180"/>
      <c r="B12" s="176"/>
      <c r="C12" s="176" t="s">
        <v>1109</v>
      </c>
      <c r="D12" s="182">
        <f>SUM(D13:D17)</f>
        <v>1837.4999999999998</v>
      </c>
      <c r="E12" s="182">
        <f>SUM(E13:E17)</f>
        <v>1793.4</v>
      </c>
      <c r="F12" s="182">
        <f>SUM(F13:F17)</f>
        <v>1931.2</v>
      </c>
      <c r="G12" s="184">
        <f t="shared" ref="G12:O12" si="8">SUM(G13:G17)</f>
        <v>2185.4</v>
      </c>
      <c r="H12" s="182">
        <f t="shared" si="8"/>
        <v>2258.37</v>
      </c>
      <c r="I12" s="182">
        <f t="shared" si="8"/>
        <v>2492.9999999999995</v>
      </c>
      <c r="J12" s="182">
        <f t="shared" si="8"/>
        <v>2709.0999999999995</v>
      </c>
      <c r="K12" s="182">
        <f t="shared" si="8"/>
        <v>3073.5</v>
      </c>
      <c r="L12" s="184">
        <f t="shared" si="8"/>
        <v>3338.2</v>
      </c>
      <c r="M12" s="182">
        <f t="shared" si="8"/>
        <v>3416.3999999999996</v>
      </c>
      <c r="N12" s="182">
        <f t="shared" si="8"/>
        <v>3982.7</v>
      </c>
      <c r="O12" s="182">
        <f t="shared" si="8"/>
        <v>4168.6000000000004</v>
      </c>
      <c r="P12" s="182">
        <f t="shared" ref="P12" si="9">SUM(P13:P17)</f>
        <v>4650.6000000000004</v>
      </c>
    </row>
    <row r="13" spans="1:17 16375:16375" ht="15.75" customHeight="1" x14ac:dyDescent="0.25">
      <c r="A13" s="180"/>
      <c r="B13" s="176"/>
      <c r="C13" s="176" t="s">
        <v>987</v>
      </c>
      <c r="D13" s="182">
        <v>1358.6</v>
      </c>
      <c r="E13" s="182">
        <v>1263.5</v>
      </c>
      <c r="F13" s="182">
        <v>1399.4</v>
      </c>
      <c r="G13" s="182">
        <v>1566.4</v>
      </c>
      <c r="H13" s="182">
        <v>1618.4</v>
      </c>
      <c r="I13" s="182">
        <v>1756.1</v>
      </c>
      <c r="J13" s="182">
        <v>1846.1</v>
      </c>
      <c r="K13" s="182">
        <v>2107.6</v>
      </c>
      <c r="L13" s="182">
        <v>2162.1999999999998</v>
      </c>
      <c r="M13" s="182">
        <v>2276.6</v>
      </c>
      <c r="N13" s="182">
        <v>2698.9</v>
      </c>
      <c r="O13" s="182">
        <v>2700.2</v>
      </c>
      <c r="P13" s="182">
        <v>3045.3</v>
      </c>
    </row>
    <row r="14" spans="1:17 16375:16375" ht="15.75" customHeight="1" x14ac:dyDescent="0.25">
      <c r="A14" s="176"/>
      <c r="B14" s="176"/>
      <c r="C14" s="176" t="s">
        <v>988</v>
      </c>
      <c r="D14" s="182">
        <v>123.1</v>
      </c>
      <c r="E14" s="182">
        <v>103.9</v>
      </c>
      <c r="F14" s="182">
        <v>82.6</v>
      </c>
      <c r="G14" s="182">
        <v>107.2</v>
      </c>
      <c r="H14" s="182">
        <v>106.97</v>
      </c>
      <c r="I14" s="182">
        <v>127.8</v>
      </c>
      <c r="J14" s="182">
        <v>148.9</v>
      </c>
      <c r="K14" s="182">
        <v>146.1</v>
      </c>
      <c r="L14" s="182">
        <v>193.6</v>
      </c>
      <c r="M14" s="182">
        <v>187.6</v>
      </c>
      <c r="N14" s="182">
        <v>248.1</v>
      </c>
      <c r="O14" s="182">
        <v>291.5</v>
      </c>
      <c r="P14" s="182">
        <v>350.7</v>
      </c>
    </row>
    <row r="15" spans="1:17 16375:16375" ht="15.75" customHeight="1" x14ac:dyDescent="0.25">
      <c r="A15" s="176"/>
      <c r="B15" s="176"/>
      <c r="C15" s="176" t="s">
        <v>989</v>
      </c>
      <c r="D15" s="182">
        <v>70</v>
      </c>
      <c r="E15" s="182">
        <v>99.8</v>
      </c>
      <c r="F15" s="182">
        <v>137.5</v>
      </c>
      <c r="G15" s="182">
        <v>123.7</v>
      </c>
      <c r="H15" s="182">
        <v>122.2</v>
      </c>
      <c r="I15" s="182">
        <v>143</v>
      </c>
      <c r="J15" s="182">
        <v>139.19999999999999</v>
      </c>
      <c r="K15" s="182">
        <v>158.5</v>
      </c>
      <c r="L15" s="182">
        <v>177.4</v>
      </c>
      <c r="M15" s="182">
        <v>171.2</v>
      </c>
      <c r="N15" s="182">
        <v>44.9</v>
      </c>
      <c r="O15" s="182">
        <v>0</v>
      </c>
      <c r="P15" s="182">
        <v>0</v>
      </c>
    </row>
    <row r="16" spans="1:17 16375:16375" ht="15.75" customHeight="1" x14ac:dyDescent="0.25">
      <c r="A16" s="176"/>
      <c r="B16" s="176"/>
      <c r="C16" s="176" t="s">
        <v>990</v>
      </c>
      <c r="D16" s="182">
        <v>83.6</v>
      </c>
      <c r="E16" s="182">
        <v>103.9</v>
      </c>
      <c r="F16" s="182">
        <v>90.5</v>
      </c>
      <c r="G16" s="182">
        <v>102.4</v>
      </c>
      <c r="H16" s="182">
        <v>97.1</v>
      </c>
      <c r="I16" s="182">
        <v>101.5</v>
      </c>
      <c r="J16" s="182">
        <v>118.7</v>
      </c>
      <c r="K16" s="182">
        <v>144.5</v>
      </c>
      <c r="L16" s="182">
        <v>188.7</v>
      </c>
      <c r="M16" s="182">
        <v>147.5</v>
      </c>
      <c r="N16" s="182">
        <v>197.6</v>
      </c>
      <c r="O16" s="182">
        <v>240.4</v>
      </c>
      <c r="P16" s="182">
        <v>213.9</v>
      </c>
    </row>
    <row r="17" spans="1:17" ht="15.75" customHeight="1" x14ac:dyDescent="0.25">
      <c r="A17" s="176"/>
      <c r="B17" s="176"/>
      <c r="C17" s="176" t="s">
        <v>991</v>
      </c>
      <c r="D17" s="182">
        <v>202.2</v>
      </c>
      <c r="E17" s="182">
        <f>222.2+0.1</f>
        <v>222.29999999999998</v>
      </c>
      <c r="F17" s="184">
        <v>221.2</v>
      </c>
      <c r="G17" s="184">
        <v>285.7</v>
      </c>
      <c r="H17" s="182">
        <v>313.7</v>
      </c>
      <c r="I17" s="182">
        <v>364.6</v>
      </c>
      <c r="J17" s="182">
        <v>456.2</v>
      </c>
      <c r="K17" s="182">
        <v>516.79999999999995</v>
      </c>
      <c r="L17" s="182">
        <v>616.29999999999995</v>
      </c>
      <c r="M17" s="182">
        <v>633.5</v>
      </c>
      <c r="N17" s="182">
        <v>793.2</v>
      </c>
      <c r="O17" s="182">
        <v>936.5</v>
      </c>
      <c r="P17" s="182">
        <v>1040.7</v>
      </c>
    </row>
    <row r="18" spans="1:17" ht="15.75" customHeight="1" x14ac:dyDescent="0.25">
      <c r="A18" s="176"/>
      <c r="B18" s="176"/>
      <c r="C18" s="176" t="s">
        <v>738</v>
      </c>
      <c r="D18" s="182">
        <v>11.3</v>
      </c>
      <c r="E18" s="182">
        <v>11.8</v>
      </c>
      <c r="F18" s="182">
        <v>12.34</v>
      </c>
      <c r="G18" s="182">
        <v>13.1</v>
      </c>
      <c r="H18" s="182">
        <v>14.8</v>
      </c>
      <c r="I18" s="182">
        <v>16.600000000000001</v>
      </c>
      <c r="J18" s="182">
        <v>18.5</v>
      </c>
      <c r="K18" s="182">
        <v>20.2</v>
      </c>
      <c r="L18" s="182">
        <v>21.3</v>
      </c>
      <c r="M18" s="182">
        <v>24</v>
      </c>
      <c r="N18" s="182">
        <v>20.3</v>
      </c>
      <c r="O18" s="182">
        <v>22</v>
      </c>
      <c r="P18" s="182">
        <v>23.5</v>
      </c>
    </row>
    <row r="19" spans="1:17" ht="7.5" customHeight="1" x14ac:dyDescent="0.25">
      <c r="A19" s="176"/>
      <c r="B19" s="176"/>
      <c r="C19" s="176"/>
      <c r="D19" s="182"/>
      <c r="E19" s="182"/>
      <c r="F19" s="182"/>
      <c r="G19" s="182"/>
      <c r="H19" s="182"/>
      <c r="I19" s="182"/>
      <c r="J19" s="182"/>
      <c r="K19" s="182"/>
      <c r="L19" s="182"/>
      <c r="M19" s="182"/>
      <c r="N19" s="182"/>
      <c r="O19" s="182"/>
      <c r="P19" s="182"/>
    </row>
    <row r="20" spans="1:17" ht="15.75" customHeight="1" x14ac:dyDescent="0.25">
      <c r="A20" s="176"/>
      <c r="B20" s="176"/>
      <c r="C20" s="176" t="s">
        <v>1110</v>
      </c>
      <c r="D20" s="182"/>
      <c r="E20" s="182"/>
      <c r="F20" s="182">
        <v>5.0999999999999996</v>
      </c>
      <c r="G20" s="182"/>
      <c r="H20" s="182"/>
      <c r="I20" s="182"/>
      <c r="J20" s="182"/>
      <c r="K20" s="182"/>
      <c r="L20" s="182"/>
      <c r="M20" s="182"/>
      <c r="N20" s="182"/>
      <c r="O20" s="182"/>
      <c r="P20" s="182"/>
    </row>
    <row r="21" spans="1:17" ht="7.5" customHeight="1" x14ac:dyDescent="0.25">
      <c r="A21" s="176"/>
      <c r="B21" s="176"/>
      <c r="C21" s="176"/>
      <c r="D21" s="182"/>
      <c r="E21" s="182"/>
      <c r="F21" s="182"/>
      <c r="G21" s="182"/>
      <c r="H21" s="182"/>
      <c r="I21" s="182"/>
      <c r="J21" s="182"/>
      <c r="K21" s="182"/>
      <c r="L21" s="182"/>
      <c r="M21" s="182"/>
      <c r="N21" s="182"/>
      <c r="O21" s="182"/>
      <c r="P21" s="182"/>
    </row>
    <row r="22" spans="1:17" ht="15.75" customHeight="1" x14ac:dyDescent="0.25">
      <c r="A22" s="211"/>
      <c r="B22" s="211" t="s">
        <v>1111</v>
      </c>
      <c r="C22" s="211"/>
      <c r="D22" s="198">
        <f>SUM(D23,D24,D25,D27)</f>
        <v>115.6</v>
      </c>
      <c r="E22" s="198">
        <f>SUM(E23,E24,E25,E27)</f>
        <v>119.5</v>
      </c>
      <c r="F22" s="198">
        <f>SUM(F23,F24,F25,F27)</f>
        <v>86.3</v>
      </c>
      <c r="G22" s="198">
        <f t="shared" ref="G22:N22" si="10">SUM(G23,G24,G25,G26,G27)</f>
        <v>111.6</v>
      </c>
      <c r="H22" s="198">
        <f t="shared" si="10"/>
        <v>148.19999999999999</v>
      </c>
      <c r="I22" s="198">
        <f t="shared" si="10"/>
        <v>229.29999999999998</v>
      </c>
      <c r="J22" s="198">
        <f t="shared" si="10"/>
        <v>450.2</v>
      </c>
      <c r="K22" s="198">
        <f t="shared" si="10"/>
        <v>579.02</v>
      </c>
      <c r="L22" s="198">
        <f t="shared" si="10"/>
        <v>756.1</v>
      </c>
      <c r="M22" s="198">
        <f t="shared" si="10"/>
        <v>935.5</v>
      </c>
      <c r="N22" s="198">
        <f t="shared" si="10"/>
        <v>1108.3</v>
      </c>
      <c r="O22" s="198">
        <f>SUM(O23,O24,O25,O26,O27)</f>
        <v>1681.5</v>
      </c>
      <c r="P22" s="198">
        <f>SUM(P23,P24,P25,P26,P27)</f>
        <v>2093.1</v>
      </c>
    </row>
    <row r="23" spans="1:17" ht="15.75" customHeight="1" x14ac:dyDescent="0.25">
      <c r="A23" s="212"/>
      <c r="B23" s="213"/>
      <c r="C23" s="213" t="s">
        <v>975</v>
      </c>
      <c r="D23" s="184"/>
      <c r="E23" s="184">
        <v>0</v>
      </c>
      <c r="F23" s="184"/>
      <c r="G23" s="184"/>
      <c r="H23" s="184">
        <v>0</v>
      </c>
      <c r="I23" s="184">
        <v>0</v>
      </c>
      <c r="J23" s="182">
        <v>1.5</v>
      </c>
      <c r="K23" s="182">
        <v>1.32</v>
      </c>
      <c r="L23" s="182">
        <v>1</v>
      </c>
      <c r="M23" s="182">
        <v>1.5</v>
      </c>
      <c r="N23" s="182">
        <v>2.2000000000000002</v>
      </c>
      <c r="O23" s="182">
        <v>3</v>
      </c>
      <c r="P23" s="182">
        <v>2</v>
      </c>
    </row>
    <row r="24" spans="1:17" ht="15.75" customHeight="1" x14ac:dyDescent="0.25">
      <c r="A24" s="176"/>
      <c r="B24" s="213"/>
      <c r="C24" s="213" t="s">
        <v>992</v>
      </c>
      <c r="D24" s="184"/>
      <c r="E24" s="184"/>
      <c r="F24" s="184"/>
      <c r="G24" s="184"/>
      <c r="H24" s="184"/>
      <c r="I24" s="184">
        <v>85</v>
      </c>
      <c r="J24" s="182">
        <v>84.9</v>
      </c>
      <c r="K24" s="182">
        <v>84.8</v>
      </c>
      <c r="L24" s="182">
        <v>113.3</v>
      </c>
      <c r="M24" s="182">
        <v>111.7</v>
      </c>
      <c r="N24" s="182">
        <v>148.4</v>
      </c>
      <c r="O24" s="182">
        <v>370.4</v>
      </c>
      <c r="P24" s="182">
        <v>412.5</v>
      </c>
    </row>
    <row r="25" spans="1:17" ht="15.75" customHeight="1" x14ac:dyDescent="0.25">
      <c r="A25" s="176"/>
      <c r="B25" s="213"/>
      <c r="C25" s="213" t="s">
        <v>734</v>
      </c>
      <c r="D25" s="184"/>
      <c r="E25" s="184"/>
      <c r="F25" s="184"/>
      <c r="G25" s="184"/>
      <c r="H25" s="182">
        <v>4.8</v>
      </c>
      <c r="I25" s="182">
        <v>5</v>
      </c>
      <c r="J25" s="182">
        <f>26</f>
        <v>26</v>
      </c>
      <c r="K25" s="182">
        <v>33</v>
      </c>
      <c r="L25" s="182">
        <v>24.6</v>
      </c>
      <c r="M25" s="182">
        <v>22.8</v>
      </c>
      <c r="N25" s="182">
        <v>19.100000000000001</v>
      </c>
      <c r="O25" s="182">
        <v>52.2</v>
      </c>
      <c r="P25" s="182">
        <v>78.5</v>
      </c>
    </row>
    <row r="26" spans="1:17" ht="15.75" customHeight="1" x14ac:dyDescent="0.25">
      <c r="A26" s="176"/>
      <c r="B26" s="213"/>
      <c r="C26" s="213" t="s">
        <v>735</v>
      </c>
      <c r="D26" s="187"/>
      <c r="E26" s="187"/>
      <c r="F26" s="187"/>
      <c r="G26" s="188">
        <v>22.4</v>
      </c>
      <c r="H26" s="188">
        <v>60</v>
      </c>
      <c r="I26" s="188">
        <v>7.6</v>
      </c>
      <c r="J26" s="188">
        <v>1.8</v>
      </c>
      <c r="K26" s="188">
        <v>2.2999999999999998</v>
      </c>
      <c r="L26" s="188">
        <v>2.6</v>
      </c>
      <c r="M26" s="188">
        <v>11.4</v>
      </c>
      <c r="N26" s="188">
        <v>60.5</v>
      </c>
      <c r="O26" s="188">
        <v>65.8</v>
      </c>
      <c r="P26" s="188">
        <v>82.5</v>
      </c>
    </row>
    <row r="27" spans="1:17" ht="15.75" customHeight="1" thickBot="1" x14ac:dyDescent="0.3">
      <c r="A27" s="190"/>
      <c r="B27" s="190"/>
      <c r="C27" s="190" t="s">
        <v>1112</v>
      </c>
      <c r="D27" s="192">
        <v>115.6</v>
      </c>
      <c r="E27" s="192">
        <v>119.5</v>
      </c>
      <c r="F27" s="192">
        <v>86.3</v>
      </c>
      <c r="G27" s="192">
        <v>89.2</v>
      </c>
      <c r="H27" s="192">
        <v>83.4</v>
      </c>
      <c r="I27" s="192">
        <v>131.69999999999999</v>
      </c>
      <c r="J27" s="192">
        <v>336</v>
      </c>
      <c r="K27" s="192">
        <v>457.6</v>
      </c>
      <c r="L27" s="192">
        <v>614.6</v>
      </c>
      <c r="M27" s="192">
        <f>788.1</f>
        <v>788.1</v>
      </c>
      <c r="N27" s="192">
        <v>878.1</v>
      </c>
      <c r="O27" s="192">
        <v>1190.0999999999999</v>
      </c>
      <c r="P27" s="192">
        <v>1517.6</v>
      </c>
      <c r="Q27" s="215"/>
    </row>
    <row r="28" spans="1:17" ht="15.75" hidden="1" customHeight="1" x14ac:dyDescent="0.25">
      <c r="A28" s="176"/>
      <c r="B28" s="216" t="s">
        <v>1007</v>
      </c>
      <c r="C28" s="176"/>
      <c r="D28" s="176"/>
      <c r="E28" s="176"/>
      <c r="F28" s="176"/>
      <c r="G28" s="217"/>
      <c r="H28" s="176"/>
      <c r="I28" s="176"/>
      <c r="J28" s="176"/>
      <c r="K28" s="176"/>
      <c r="L28" s="176"/>
      <c r="M28" s="176"/>
      <c r="N28" s="176"/>
      <c r="O28" s="182"/>
    </row>
    <row r="29" spans="1:17" ht="15.75" hidden="1" customHeight="1" x14ac:dyDescent="0.25">
      <c r="A29" s="176"/>
      <c r="B29" s="216" t="s">
        <v>1008</v>
      </c>
      <c r="C29" s="176"/>
      <c r="D29" s="176"/>
      <c r="E29" s="176"/>
      <c r="F29" s="176"/>
      <c r="G29" s="217"/>
      <c r="H29" s="176"/>
      <c r="I29" s="176"/>
      <c r="J29" s="176"/>
      <c r="K29" s="176"/>
      <c r="L29" s="176"/>
      <c r="M29" s="176"/>
      <c r="N29" s="176"/>
      <c r="O29" s="182"/>
    </row>
    <row r="30" spans="1:17" ht="15.75" hidden="1" customHeight="1" x14ac:dyDescent="0.25">
      <c r="A30" s="176"/>
      <c r="B30" s="216" t="s">
        <v>1009</v>
      </c>
      <c r="C30" s="176"/>
      <c r="D30" s="176"/>
      <c r="E30" s="176"/>
      <c r="F30" s="176"/>
      <c r="G30" s="217"/>
      <c r="H30" s="176"/>
      <c r="I30" s="176"/>
      <c r="J30" s="176"/>
      <c r="K30" s="176"/>
      <c r="L30" s="176"/>
      <c r="M30" s="176"/>
      <c r="N30" s="176"/>
      <c r="O30" s="182"/>
    </row>
    <row r="31" spans="1:17" ht="15.75" hidden="1" customHeight="1" x14ac:dyDescent="0.25">
      <c r="A31" s="176"/>
      <c r="B31" s="216" t="s">
        <v>1010</v>
      </c>
      <c r="C31" s="176"/>
      <c r="D31" s="176"/>
      <c r="E31" s="176"/>
      <c r="F31" s="176"/>
      <c r="G31" s="217"/>
      <c r="H31" s="176"/>
      <c r="I31" s="176"/>
      <c r="J31" s="176"/>
      <c r="K31" s="176"/>
      <c r="L31" s="176"/>
      <c r="M31" s="176"/>
      <c r="N31" s="176"/>
      <c r="O31" s="182"/>
    </row>
    <row r="32" spans="1:17" ht="15.75" hidden="1" customHeight="1" thickBot="1" x14ac:dyDescent="0.3">
      <c r="A32" s="214"/>
      <c r="B32" s="218" t="s">
        <v>1011</v>
      </c>
      <c r="C32" s="214"/>
      <c r="D32" s="214"/>
      <c r="E32" s="214"/>
      <c r="F32" s="214"/>
      <c r="G32" s="219"/>
      <c r="H32" s="214"/>
      <c r="I32" s="214"/>
      <c r="J32" s="214"/>
      <c r="K32" s="214"/>
      <c r="L32" s="214"/>
      <c r="M32" s="214"/>
      <c r="N32" s="214"/>
      <c r="O32" s="182"/>
    </row>
    <row r="33" spans="1:16" ht="14.25" customHeight="1" x14ac:dyDescent="0.25">
      <c r="A33" s="176" t="s">
        <v>974</v>
      </c>
      <c r="C33" s="176" t="s">
        <v>1047</v>
      </c>
      <c r="G33" s="220"/>
      <c r="H33" s="176"/>
      <c r="I33" s="176"/>
      <c r="J33" s="176"/>
      <c r="K33" s="176"/>
      <c r="L33" s="176"/>
      <c r="M33" s="176"/>
      <c r="N33" s="176"/>
      <c r="P33" s="184"/>
    </row>
    <row r="34" spans="1:16" ht="14.25" customHeight="1" x14ac:dyDescent="0.25">
      <c r="A34" s="176" t="s">
        <v>982</v>
      </c>
      <c r="C34" s="171" t="s">
        <v>1012</v>
      </c>
      <c r="K34" s="221"/>
    </row>
    <row r="35" spans="1:16" ht="14.25" customHeight="1" x14ac:dyDescent="0.25">
      <c r="A35" s="176" t="s">
        <v>983</v>
      </c>
      <c r="C35" s="185" t="s">
        <v>1013</v>
      </c>
      <c r="K35" s="221"/>
    </row>
    <row r="36" spans="1:16" ht="14.25" customHeight="1" x14ac:dyDescent="0.25">
      <c r="A36" s="185" t="s">
        <v>984</v>
      </c>
      <c r="C36" s="176" t="s">
        <v>993</v>
      </c>
      <c r="K36" s="221"/>
    </row>
    <row r="37" spans="1:16" ht="14.25" customHeight="1" x14ac:dyDescent="0.25">
      <c r="A37" s="185" t="s">
        <v>985</v>
      </c>
      <c r="C37" s="185" t="s">
        <v>994</v>
      </c>
      <c r="K37" s="221"/>
    </row>
    <row r="38" spans="1:16" ht="14.25" customHeight="1" x14ac:dyDescent="0.25">
      <c r="A38" s="185" t="s">
        <v>1049</v>
      </c>
      <c r="B38" s="171"/>
      <c r="C38" s="185" t="s">
        <v>1071</v>
      </c>
      <c r="K38" s="221"/>
    </row>
    <row r="39" spans="1:16" ht="14.25" customHeight="1" x14ac:dyDescent="0.25">
      <c r="A39" s="169" t="s">
        <v>973</v>
      </c>
      <c r="C39" s="169" t="s">
        <v>971</v>
      </c>
      <c r="K39" s="221"/>
    </row>
    <row r="40" spans="1:16" ht="14.25" customHeight="1" x14ac:dyDescent="0.25">
      <c r="C40" s="169" t="s">
        <v>1048</v>
      </c>
      <c r="L40" s="210"/>
    </row>
    <row r="41" spans="1:16" x14ac:dyDescent="0.25">
      <c r="D41" s="210"/>
      <c r="I41" s="210"/>
      <c r="J41" s="210"/>
      <c r="K41" s="210"/>
      <c r="L41" s="210"/>
      <c r="M41" s="210"/>
      <c r="N41" s="210"/>
    </row>
    <row r="42" spans="1:16" x14ac:dyDescent="0.25">
      <c r="I42" s="184"/>
      <c r="J42" s="182"/>
      <c r="M42" s="182"/>
      <c r="N42" s="182"/>
    </row>
    <row r="43" spans="1:16" x14ac:dyDescent="0.25">
      <c r="H43" s="182"/>
    </row>
    <row r="44" spans="1:16" x14ac:dyDescent="0.25">
      <c r="D44" s="182"/>
      <c r="E44" s="182"/>
      <c r="F44" s="182"/>
      <c r="G44" s="182"/>
      <c r="H44" s="182"/>
      <c r="I44" s="182"/>
      <c r="J44" s="182"/>
      <c r="K44" s="182"/>
      <c r="L44" s="182"/>
      <c r="M44" s="182"/>
      <c r="N44" s="182"/>
    </row>
    <row r="45" spans="1:16" x14ac:dyDescent="0.25">
      <c r="D45" s="176"/>
      <c r="E45" s="176"/>
      <c r="F45" s="182"/>
      <c r="G45" s="182"/>
      <c r="H45" s="182"/>
      <c r="I45" s="182"/>
      <c r="J45" s="182"/>
      <c r="K45" s="182"/>
      <c r="L45" s="182"/>
      <c r="M45" s="182"/>
      <c r="N45" s="182"/>
    </row>
    <row r="46" spans="1:16" x14ac:dyDescent="0.25">
      <c r="D46" s="176"/>
      <c r="E46" s="176"/>
      <c r="F46" s="182"/>
      <c r="G46" s="182"/>
      <c r="H46" s="182"/>
      <c r="I46" s="182"/>
      <c r="J46" s="182"/>
      <c r="K46" s="182"/>
      <c r="L46" s="182"/>
      <c r="M46" s="182"/>
      <c r="N46" s="182"/>
    </row>
    <row r="47" spans="1:16" x14ac:dyDescent="0.25">
      <c r="D47" s="176"/>
      <c r="E47" s="176"/>
      <c r="F47" s="182"/>
      <c r="G47" s="182"/>
      <c r="H47" s="182"/>
      <c r="I47" s="182"/>
      <c r="J47" s="182"/>
      <c r="K47" s="182"/>
      <c r="L47" s="182"/>
      <c r="M47" s="182"/>
      <c r="N47" s="182"/>
    </row>
    <row r="48" spans="1:16" x14ac:dyDescent="0.25">
      <c r="D48" s="176"/>
      <c r="E48" s="176"/>
      <c r="F48" s="182"/>
      <c r="G48" s="182"/>
      <c r="H48" s="182"/>
      <c r="I48" s="182"/>
      <c r="J48" s="182"/>
      <c r="K48" s="182"/>
      <c r="L48" s="182"/>
      <c r="M48" s="182"/>
      <c r="N48" s="182"/>
    </row>
    <row r="49" spans="4:14" x14ac:dyDescent="0.25">
      <c r="D49" s="176"/>
      <c r="E49" s="176"/>
      <c r="F49" s="182"/>
      <c r="G49" s="182"/>
      <c r="H49" s="182"/>
      <c r="I49" s="182"/>
      <c r="J49" s="182"/>
      <c r="K49" s="182"/>
      <c r="L49" s="182"/>
      <c r="M49" s="182"/>
      <c r="N49" s="182"/>
    </row>
    <row r="50" spans="4:14" x14ac:dyDescent="0.25">
      <c r="D50" s="176"/>
      <c r="E50" s="176"/>
      <c r="F50" s="182"/>
      <c r="G50" s="182"/>
      <c r="H50" s="182"/>
      <c r="I50" s="182"/>
      <c r="J50" s="182"/>
      <c r="K50" s="182"/>
      <c r="L50" s="182"/>
      <c r="M50" s="182"/>
      <c r="N50" s="182"/>
    </row>
  </sheetData>
  <mergeCells count="1">
    <mergeCell ref="A3:C3"/>
  </mergeCells>
  <printOptions horizontalCentered="1" verticalCentered="1"/>
  <pageMargins left="0.39370078740157483" right="0.39370078740157483" top="0.19685039370078741" bottom="0.19685039370078741" header="0" footer="0"/>
  <pageSetup scale="63"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7C0"/>
    <pageSetUpPr fitToPage="1"/>
  </sheetPr>
  <dimension ref="A1:Q45"/>
  <sheetViews>
    <sheetView showGridLines="0" showZeros="0" zoomScaleSheetLayoutView="80" workbookViewId="0">
      <pane ySplit="3" topLeftCell="A4" activePane="bottomLeft" state="frozen"/>
      <selection pane="bottomLeft" activeCell="A2" sqref="A2"/>
    </sheetView>
  </sheetViews>
  <sheetFormatPr baseColWidth="10" defaultColWidth="12.5703125" defaultRowHeight="15" x14ac:dyDescent="0.25"/>
  <cols>
    <col min="1" max="1" width="3.5703125" style="169" customWidth="1"/>
    <col min="2" max="2" width="3" style="169" customWidth="1"/>
    <col min="3" max="3" width="62.140625" style="169" customWidth="1"/>
    <col min="4" max="14" width="10.7109375" style="169" customWidth="1"/>
    <col min="15" max="16" width="12.5703125" style="169"/>
    <col min="17" max="17" width="22" style="169" bestFit="1" customWidth="1"/>
    <col min="18" max="16384" width="12.5703125" style="169"/>
  </cols>
  <sheetData>
    <row r="1" spans="1:17" ht="15.75" customHeight="1" x14ac:dyDescent="0.25">
      <c r="A1" s="174" t="s">
        <v>1113</v>
      </c>
      <c r="C1" s="174"/>
      <c r="D1" s="174"/>
      <c r="E1" s="174"/>
      <c r="P1" s="174" t="s">
        <v>713</v>
      </c>
    </row>
    <row r="2" spans="1:17" ht="15.75" customHeight="1" thickBot="1" x14ac:dyDescent="0.3">
      <c r="A2" s="175" t="s">
        <v>785</v>
      </c>
      <c r="C2" s="174"/>
      <c r="D2" s="174"/>
      <c r="E2" s="174"/>
      <c r="H2" s="182"/>
    </row>
    <row r="3" spans="1:17" ht="18.75" customHeight="1" thickBot="1" x14ac:dyDescent="0.3">
      <c r="A3" s="378" t="s">
        <v>361</v>
      </c>
      <c r="B3" s="378"/>
      <c r="C3" s="378"/>
      <c r="D3" s="194">
        <v>2000</v>
      </c>
      <c r="E3" s="194">
        <v>2001</v>
      </c>
      <c r="F3" s="194">
        <v>2002</v>
      </c>
      <c r="G3" s="194">
        <v>2003</v>
      </c>
      <c r="H3" s="194">
        <v>2004</v>
      </c>
      <c r="I3" s="194">
        <v>2005</v>
      </c>
      <c r="J3" s="194">
        <v>2006</v>
      </c>
      <c r="K3" s="194">
        <v>2007</v>
      </c>
      <c r="L3" s="194">
        <v>2008</v>
      </c>
      <c r="M3" s="194">
        <v>2009</v>
      </c>
      <c r="N3" s="194">
        <v>2010</v>
      </c>
      <c r="O3" s="194">
        <v>2011</v>
      </c>
      <c r="P3" s="194" t="s">
        <v>1107</v>
      </c>
    </row>
    <row r="4" spans="1:17" ht="6.75" customHeight="1" x14ac:dyDescent="0.25">
      <c r="A4" s="179"/>
      <c r="B4" s="179"/>
      <c r="C4" s="179"/>
      <c r="D4" s="179"/>
      <c r="E4" s="179"/>
    </row>
    <row r="5" spans="1:17" ht="15.75" customHeight="1" x14ac:dyDescent="0.25">
      <c r="A5" s="179" t="s">
        <v>1016</v>
      </c>
      <c r="B5" s="179"/>
      <c r="C5" s="179"/>
      <c r="D5" s="181">
        <f t="shared" ref="D5:O5" si="0">+D8+D22</f>
        <v>2404.4599999999996</v>
      </c>
      <c r="E5" s="181">
        <f t="shared" si="0"/>
        <v>2366.8000000000002</v>
      </c>
      <c r="F5" s="181">
        <f t="shared" si="0"/>
        <v>2728.9199999999996</v>
      </c>
      <c r="G5" s="181">
        <f t="shared" si="0"/>
        <v>3228.9999999999995</v>
      </c>
      <c r="H5" s="181">
        <f t="shared" si="0"/>
        <v>3960.4</v>
      </c>
      <c r="I5" s="181">
        <f t="shared" si="0"/>
        <v>5161.84</v>
      </c>
      <c r="J5" s="181">
        <f t="shared" si="0"/>
        <v>6168.2000000000007</v>
      </c>
      <c r="K5" s="181">
        <f t="shared" si="0"/>
        <v>7160.7200000000012</v>
      </c>
      <c r="L5" s="181">
        <f t="shared" si="0"/>
        <v>8230.18</v>
      </c>
      <c r="M5" s="181">
        <f t="shared" si="0"/>
        <v>7077.7</v>
      </c>
      <c r="N5" s="181">
        <f t="shared" si="0"/>
        <v>9199.6</v>
      </c>
      <c r="O5" s="181">
        <f t="shared" si="0"/>
        <v>11698.300000000001</v>
      </c>
      <c r="P5" s="181">
        <f t="shared" ref="P5" si="1">+P8+P22</f>
        <v>13985.900000000001</v>
      </c>
      <c r="Q5" s="222"/>
    </row>
    <row r="6" spans="1:17" ht="15.75" customHeight="1" x14ac:dyDescent="0.25">
      <c r="A6" s="185" t="s">
        <v>723</v>
      </c>
      <c r="B6" s="185"/>
      <c r="C6" s="185"/>
      <c r="D6" s="182">
        <f>+D8+D22</f>
        <v>2404.4599999999996</v>
      </c>
      <c r="E6" s="182">
        <f t="shared" ref="E6:O6" si="2">+E8+E22</f>
        <v>2366.8000000000002</v>
      </c>
      <c r="F6" s="182">
        <f t="shared" si="2"/>
        <v>2728.9199999999996</v>
      </c>
      <c r="G6" s="182">
        <f t="shared" si="2"/>
        <v>3228.9999999999995</v>
      </c>
      <c r="H6" s="182">
        <f t="shared" si="2"/>
        <v>3960.4</v>
      </c>
      <c r="I6" s="182">
        <f t="shared" si="2"/>
        <v>5161.84</v>
      </c>
      <c r="J6" s="182">
        <f t="shared" si="2"/>
        <v>6168.2000000000007</v>
      </c>
      <c r="K6" s="182">
        <f t="shared" si="2"/>
        <v>7160.7200000000012</v>
      </c>
      <c r="L6" s="182">
        <f t="shared" si="2"/>
        <v>8230.18</v>
      </c>
      <c r="M6" s="182">
        <f t="shared" si="2"/>
        <v>7077.7</v>
      </c>
      <c r="N6" s="182">
        <f t="shared" si="2"/>
        <v>9199.6</v>
      </c>
      <c r="O6" s="182">
        <f t="shared" si="2"/>
        <v>11698.300000000001</v>
      </c>
      <c r="P6" s="182">
        <f t="shared" ref="P6" si="3">+P8+P22</f>
        <v>13985.900000000001</v>
      </c>
      <c r="Q6" s="222"/>
    </row>
    <row r="7" spans="1:17" ht="7.5" customHeight="1" x14ac:dyDescent="0.25">
      <c r="A7" s="185"/>
      <c r="B7" s="185"/>
      <c r="C7" s="185"/>
      <c r="D7" s="182"/>
      <c r="E7" s="182"/>
      <c r="F7" s="182"/>
      <c r="G7" s="182"/>
      <c r="H7" s="182"/>
      <c r="I7" s="182"/>
      <c r="J7" s="182"/>
      <c r="K7" s="182"/>
      <c r="L7" s="182"/>
      <c r="M7" s="182"/>
      <c r="N7" s="182"/>
      <c r="O7" s="182"/>
      <c r="P7" s="182"/>
    </row>
    <row r="8" spans="1:17" ht="15.75" customHeight="1" x14ac:dyDescent="0.25">
      <c r="A8" s="196"/>
      <c r="B8" s="197" t="s">
        <v>730</v>
      </c>
      <c r="C8" s="197"/>
      <c r="D8" s="198">
        <f>+D9+D10+D13+D20</f>
        <v>2352.9599999999996</v>
      </c>
      <c r="E8" s="198">
        <f t="shared" ref="E8:O8" si="4">+E9+E10+E13+E20</f>
        <v>2308.9</v>
      </c>
      <c r="F8" s="198">
        <f t="shared" si="4"/>
        <v>2670.22</v>
      </c>
      <c r="G8" s="198">
        <f t="shared" si="4"/>
        <v>3135.8999999999996</v>
      </c>
      <c r="H8" s="198">
        <f t="shared" si="4"/>
        <v>3905</v>
      </c>
      <c r="I8" s="198">
        <f t="shared" si="4"/>
        <v>5099.1400000000003</v>
      </c>
      <c r="J8" s="198">
        <f t="shared" si="4"/>
        <v>6058.1</v>
      </c>
      <c r="K8" s="198">
        <f t="shared" si="4"/>
        <v>6988.2000000000007</v>
      </c>
      <c r="L8" s="198">
        <f t="shared" si="4"/>
        <v>8184.28</v>
      </c>
      <c r="M8" s="198">
        <f t="shared" si="4"/>
        <v>6933.2</v>
      </c>
      <c r="N8" s="198">
        <f t="shared" si="4"/>
        <v>9029.5</v>
      </c>
      <c r="O8" s="198">
        <f t="shared" si="4"/>
        <v>11632.6</v>
      </c>
      <c r="P8" s="198">
        <f>+P9+P10+P13+P20</f>
        <v>13902.900000000001</v>
      </c>
      <c r="Q8" s="223"/>
    </row>
    <row r="9" spans="1:17" ht="15.75" customHeight="1" x14ac:dyDescent="0.25">
      <c r="A9" s="180"/>
      <c r="B9" s="176"/>
      <c r="C9" s="176" t="s">
        <v>736</v>
      </c>
      <c r="D9" s="182">
        <v>0</v>
      </c>
      <c r="E9" s="182">
        <v>0</v>
      </c>
      <c r="F9" s="182">
        <v>0.4</v>
      </c>
      <c r="G9" s="182">
        <v>1.4</v>
      </c>
      <c r="H9" s="182">
        <v>4.9000000000000004</v>
      </c>
      <c r="I9" s="182">
        <v>8.24</v>
      </c>
      <c r="J9" s="182">
        <v>7.6</v>
      </c>
      <c r="K9" s="182">
        <v>10</v>
      </c>
      <c r="L9" s="182">
        <v>11.14</v>
      </c>
      <c r="M9" s="182">
        <v>10.6</v>
      </c>
      <c r="N9" s="182">
        <v>11.1</v>
      </c>
      <c r="O9" s="182">
        <v>12.5</v>
      </c>
      <c r="P9" s="182">
        <v>18.600000000000001</v>
      </c>
    </row>
    <row r="10" spans="1:17" ht="15.75" customHeight="1" x14ac:dyDescent="0.25">
      <c r="A10" s="180"/>
      <c r="B10" s="176"/>
      <c r="C10" s="185" t="s">
        <v>978</v>
      </c>
      <c r="D10" s="182">
        <f>+D11</f>
        <v>0</v>
      </c>
      <c r="E10" s="182">
        <f t="shared" ref="E10:N10" si="5">+E11</f>
        <v>0</v>
      </c>
      <c r="F10" s="182">
        <f t="shared" si="5"/>
        <v>0.2</v>
      </c>
      <c r="G10" s="182">
        <f>+G11+G12</f>
        <v>130.80000000000001</v>
      </c>
      <c r="H10" s="182">
        <f t="shared" si="5"/>
        <v>1.5</v>
      </c>
      <c r="I10" s="182">
        <f t="shared" si="5"/>
        <v>0.5</v>
      </c>
      <c r="J10" s="182">
        <f t="shared" si="5"/>
        <v>0.5</v>
      </c>
      <c r="K10" s="182">
        <f t="shared" si="5"/>
        <v>0.6</v>
      </c>
      <c r="L10" s="182">
        <f t="shared" si="5"/>
        <v>0.24</v>
      </c>
      <c r="M10" s="182">
        <f t="shared" si="5"/>
        <v>0.6</v>
      </c>
      <c r="N10" s="182">
        <f t="shared" si="5"/>
        <v>0.6</v>
      </c>
      <c r="O10" s="182">
        <f>+O11</f>
        <v>-0.8</v>
      </c>
      <c r="P10" s="182">
        <f>+P11</f>
        <v>0</v>
      </c>
    </row>
    <row r="11" spans="1:17" ht="15.75" customHeight="1" x14ac:dyDescent="0.25">
      <c r="A11" s="176"/>
      <c r="B11" s="176"/>
      <c r="C11" s="176" t="s">
        <v>1114</v>
      </c>
      <c r="D11" s="182">
        <v>0</v>
      </c>
      <c r="E11" s="182">
        <v>0</v>
      </c>
      <c r="F11" s="182">
        <v>0.2</v>
      </c>
      <c r="G11" s="182">
        <v>-0.1</v>
      </c>
      <c r="H11" s="182">
        <v>1.5</v>
      </c>
      <c r="I11" s="182">
        <v>0.5</v>
      </c>
      <c r="J11" s="182">
        <v>0.5</v>
      </c>
      <c r="K11" s="182">
        <v>0.6</v>
      </c>
      <c r="L11" s="182">
        <v>0.24</v>
      </c>
      <c r="M11" s="182">
        <v>0.6</v>
      </c>
      <c r="N11" s="182">
        <v>0.6</v>
      </c>
      <c r="O11" s="182">
        <v>-0.8</v>
      </c>
      <c r="P11" s="182">
        <v>0</v>
      </c>
      <c r="Q11" s="222"/>
    </row>
    <row r="12" spans="1:17" ht="15.75" customHeight="1" x14ac:dyDescent="0.25">
      <c r="A12" s="176"/>
      <c r="B12" s="176"/>
      <c r="C12" s="176" t="s">
        <v>1109</v>
      </c>
      <c r="D12" s="182"/>
      <c r="E12" s="182"/>
      <c r="F12" s="182"/>
      <c r="G12" s="182">
        <f>130.9</f>
        <v>130.9</v>
      </c>
      <c r="H12" s="182"/>
      <c r="I12" s="182"/>
      <c r="J12" s="182"/>
      <c r="K12" s="182"/>
      <c r="L12" s="182"/>
      <c r="M12" s="182"/>
      <c r="N12" s="182"/>
      <c r="O12" s="182"/>
      <c r="P12" s="182"/>
    </row>
    <row r="13" spans="1:17" ht="15.75" customHeight="1" x14ac:dyDescent="0.25">
      <c r="A13" s="176"/>
      <c r="B13" s="176"/>
      <c r="C13" s="185" t="s">
        <v>743</v>
      </c>
      <c r="D13" s="184">
        <f>SUM(D14:D18)</f>
        <v>2352.9599999999996</v>
      </c>
      <c r="E13" s="182">
        <f t="shared" ref="E13:O13" si="6">SUM(E14:E18)</f>
        <v>2308.9</v>
      </c>
      <c r="F13" s="182">
        <f t="shared" si="6"/>
        <v>2661.4</v>
      </c>
      <c r="G13" s="182">
        <f t="shared" si="6"/>
        <v>3003.7</v>
      </c>
      <c r="H13" s="182">
        <f t="shared" si="6"/>
        <v>3898.6</v>
      </c>
      <c r="I13" s="182">
        <f t="shared" si="6"/>
        <v>5090.4000000000005</v>
      </c>
      <c r="J13" s="182">
        <f t="shared" si="6"/>
        <v>6050</v>
      </c>
      <c r="K13" s="182">
        <f t="shared" si="6"/>
        <v>6977.6</v>
      </c>
      <c r="L13" s="182">
        <f t="shared" si="6"/>
        <v>8172.9</v>
      </c>
      <c r="M13" s="182">
        <f t="shared" si="6"/>
        <v>6922</v>
      </c>
      <c r="N13" s="182">
        <f t="shared" si="6"/>
        <v>9017.7999999999993</v>
      </c>
      <c r="O13" s="182">
        <f t="shared" si="6"/>
        <v>11620.9</v>
      </c>
      <c r="P13" s="182">
        <f t="shared" ref="P13" si="7">SUM(P14:P18)</f>
        <v>13884.300000000001</v>
      </c>
    </row>
    <row r="14" spans="1:17" ht="15.75" customHeight="1" x14ac:dyDescent="0.25">
      <c r="A14" s="176"/>
      <c r="B14" s="176"/>
      <c r="C14" s="185" t="s">
        <v>1115</v>
      </c>
      <c r="D14" s="182">
        <v>196.32</v>
      </c>
      <c r="E14" s="182">
        <v>189.6</v>
      </c>
      <c r="F14" s="182">
        <v>185.9</v>
      </c>
      <c r="G14" s="182">
        <f>204.1</f>
        <v>204.1</v>
      </c>
      <c r="H14" s="182">
        <v>543.4</v>
      </c>
      <c r="I14" s="182">
        <v>734.3</v>
      </c>
      <c r="J14" s="182">
        <v>975.6</v>
      </c>
      <c r="K14" s="182">
        <v>1025.5</v>
      </c>
      <c r="L14" s="182">
        <v>1180</v>
      </c>
      <c r="M14" s="182">
        <v>975.2</v>
      </c>
      <c r="N14" s="182">
        <v>1558.6</v>
      </c>
      <c r="O14" s="182">
        <v>1901.4</v>
      </c>
      <c r="P14" s="182">
        <v>2233.4</v>
      </c>
    </row>
    <row r="15" spans="1:17" ht="15.75" customHeight="1" x14ac:dyDescent="0.25">
      <c r="A15" s="176"/>
      <c r="B15" s="176"/>
      <c r="C15" s="176" t="s">
        <v>744</v>
      </c>
      <c r="D15" s="182">
        <v>452</v>
      </c>
      <c r="E15" s="182">
        <v>450.1</v>
      </c>
      <c r="F15" s="182">
        <v>573.6</v>
      </c>
      <c r="G15" s="182">
        <v>580.1</v>
      </c>
      <c r="H15" s="182">
        <v>631.5</v>
      </c>
      <c r="I15" s="184">
        <v>880.4</v>
      </c>
      <c r="J15" s="182">
        <v>887.5</v>
      </c>
      <c r="K15" s="182">
        <v>1003.9</v>
      </c>
      <c r="L15" s="182">
        <v>1093.4000000000001</v>
      </c>
      <c r="M15" s="182">
        <v>870.3</v>
      </c>
      <c r="N15" s="182">
        <v>1094.2</v>
      </c>
      <c r="O15" s="182">
        <v>1399.8</v>
      </c>
      <c r="P15" s="182">
        <v>1660.9</v>
      </c>
    </row>
    <row r="16" spans="1:17" ht="15.75" customHeight="1" x14ac:dyDescent="0.25">
      <c r="A16" s="176"/>
      <c r="B16" s="176"/>
      <c r="C16" s="176" t="s">
        <v>1116</v>
      </c>
      <c r="D16" s="182">
        <v>95.6</v>
      </c>
      <c r="E16" s="182">
        <v>40.700000000000003</v>
      </c>
      <c r="F16" s="182">
        <v>-0.2</v>
      </c>
      <c r="G16" s="182">
        <v>0</v>
      </c>
      <c r="H16" s="182">
        <v>0</v>
      </c>
      <c r="I16" s="182">
        <v>0.1</v>
      </c>
      <c r="J16" s="182">
        <v>0</v>
      </c>
      <c r="K16" s="182">
        <v>0.1</v>
      </c>
      <c r="L16" s="182">
        <v>0</v>
      </c>
      <c r="M16" s="182">
        <v>0</v>
      </c>
      <c r="N16" s="182">
        <v>0</v>
      </c>
      <c r="O16" s="182">
        <v>0</v>
      </c>
      <c r="P16" s="182">
        <v>0</v>
      </c>
    </row>
    <row r="17" spans="1:16" ht="15.75" customHeight="1" x14ac:dyDescent="0.25">
      <c r="A17" s="180"/>
      <c r="B17" s="176"/>
      <c r="C17" s="176" t="s">
        <v>1117</v>
      </c>
      <c r="D17" s="182">
        <v>1537.34</v>
      </c>
      <c r="E17" s="182">
        <v>1558.9</v>
      </c>
      <c r="F17" s="182">
        <v>1862.7</v>
      </c>
      <c r="G17" s="182">
        <v>2216.3000000000002</v>
      </c>
      <c r="H17" s="182">
        <v>2717</v>
      </c>
      <c r="I17" s="182">
        <v>3457.3</v>
      </c>
      <c r="J17" s="182">
        <v>4163.3</v>
      </c>
      <c r="K17" s="182">
        <v>4922.5</v>
      </c>
      <c r="L17" s="182">
        <v>5870.1</v>
      </c>
      <c r="M17" s="182">
        <v>5038.8</v>
      </c>
      <c r="N17" s="182">
        <v>6324.2</v>
      </c>
      <c r="O17" s="182">
        <v>8270.6</v>
      </c>
      <c r="P17" s="182">
        <v>9932.1</v>
      </c>
    </row>
    <row r="18" spans="1:16" ht="15.75" customHeight="1" x14ac:dyDescent="0.25">
      <c r="A18" s="176"/>
      <c r="B18" s="176"/>
      <c r="C18" s="185" t="s">
        <v>1052</v>
      </c>
      <c r="D18" s="182">
        <v>71.7</v>
      </c>
      <c r="E18" s="182">
        <v>69.599999999999994</v>
      </c>
      <c r="F18" s="182">
        <v>39.4</v>
      </c>
      <c r="G18" s="182">
        <v>3.2</v>
      </c>
      <c r="H18" s="182">
        <v>6.7</v>
      </c>
      <c r="I18" s="182">
        <v>18.3</v>
      </c>
      <c r="J18" s="182">
        <v>23.6</v>
      </c>
      <c r="K18" s="182">
        <v>25.6</v>
      </c>
      <c r="L18" s="182">
        <v>29.4</v>
      </c>
      <c r="M18" s="182">
        <v>37.700000000000003</v>
      </c>
      <c r="N18" s="182">
        <v>40.799999999999997</v>
      </c>
      <c r="O18" s="182">
        <v>49.1</v>
      </c>
      <c r="P18" s="182">
        <v>57.9</v>
      </c>
    </row>
    <row r="19" spans="1:16" ht="7.5" customHeight="1" x14ac:dyDescent="0.25">
      <c r="A19" s="176"/>
      <c r="B19" s="176"/>
      <c r="C19" s="176"/>
      <c r="D19" s="182"/>
      <c r="E19" s="182"/>
      <c r="F19" s="182"/>
      <c r="G19" s="182"/>
      <c r="H19" s="182"/>
      <c r="I19" s="182"/>
      <c r="J19" s="182"/>
      <c r="K19" s="182"/>
      <c r="L19" s="182"/>
      <c r="M19" s="182"/>
      <c r="N19" s="182"/>
      <c r="O19" s="182"/>
      <c r="P19" s="182"/>
    </row>
    <row r="20" spans="1:16" ht="15.75" customHeight="1" x14ac:dyDescent="0.25">
      <c r="A20" s="176"/>
      <c r="B20" s="176"/>
      <c r="C20" s="176" t="s">
        <v>745</v>
      </c>
      <c r="D20" s="182">
        <v>0</v>
      </c>
      <c r="E20" s="184">
        <v>0</v>
      </c>
      <c r="F20" s="182">
        <v>8.2200000000000006</v>
      </c>
      <c r="G20" s="182">
        <v>0</v>
      </c>
      <c r="H20" s="184">
        <v>0</v>
      </c>
      <c r="I20" s="184"/>
      <c r="J20" s="184">
        <v>0</v>
      </c>
      <c r="K20" s="184">
        <v>0</v>
      </c>
      <c r="L20" s="184">
        <v>0</v>
      </c>
      <c r="M20" s="184">
        <v>0</v>
      </c>
      <c r="N20" s="184">
        <v>0</v>
      </c>
      <c r="O20" s="184">
        <v>0</v>
      </c>
      <c r="P20" s="184">
        <v>0</v>
      </c>
    </row>
    <row r="21" spans="1:16" ht="7.5" customHeight="1" x14ac:dyDescent="0.25">
      <c r="A21" s="180"/>
      <c r="B21" s="176"/>
      <c r="D21" s="182"/>
      <c r="E21" s="182"/>
      <c r="F21" s="182"/>
      <c r="G21" s="182"/>
      <c r="H21" s="182"/>
      <c r="I21" s="182"/>
      <c r="J21" s="182"/>
      <c r="K21" s="182"/>
      <c r="L21" s="182"/>
      <c r="M21" s="182"/>
      <c r="N21" s="182"/>
      <c r="O21" s="182"/>
      <c r="P21" s="182"/>
    </row>
    <row r="22" spans="1:16" ht="15.75" customHeight="1" x14ac:dyDescent="0.25">
      <c r="A22" s="224"/>
      <c r="B22" s="197" t="s">
        <v>1118</v>
      </c>
      <c r="C22" s="225"/>
      <c r="D22" s="226">
        <f>SUM(D23:D27)</f>
        <v>51.5</v>
      </c>
      <c r="E22" s="226">
        <f>SUM(E23:E27)</f>
        <v>57.9</v>
      </c>
      <c r="F22" s="226">
        <f>SUM(F23:F27)</f>
        <v>58.7</v>
      </c>
      <c r="G22" s="226">
        <f t="shared" ref="G22:O22" si="8">SUM(G23:G27)</f>
        <v>93.100000000000009</v>
      </c>
      <c r="H22" s="226">
        <f t="shared" si="8"/>
        <v>55.4</v>
      </c>
      <c r="I22" s="226">
        <f t="shared" si="8"/>
        <v>62.7</v>
      </c>
      <c r="J22" s="226">
        <f t="shared" si="8"/>
        <v>110.10000000000001</v>
      </c>
      <c r="K22" s="226">
        <f t="shared" si="8"/>
        <v>172.52</v>
      </c>
      <c r="L22" s="226">
        <f t="shared" si="8"/>
        <v>45.9</v>
      </c>
      <c r="M22" s="226">
        <f t="shared" si="8"/>
        <v>144.5</v>
      </c>
      <c r="N22" s="226">
        <f t="shared" si="8"/>
        <v>170.1</v>
      </c>
      <c r="O22" s="226">
        <f t="shared" si="8"/>
        <v>65.699999999999989</v>
      </c>
      <c r="P22" s="226">
        <f t="shared" ref="P22" si="9">SUM(P23:P27)</f>
        <v>83</v>
      </c>
    </row>
    <row r="23" spans="1:16" ht="15.75" customHeight="1" x14ac:dyDescent="0.25">
      <c r="A23" s="176"/>
      <c r="B23" s="176"/>
      <c r="C23" s="176" t="s">
        <v>739</v>
      </c>
      <c r="D23" s="187"/>
      <c r="E23" s="187"/>
      <c r="F23" s="187"/>
      <c r="G23" s="187"/>
      <c r="H23" s="187">
        <v>0</v>
      </c>
      <c r="I23" s="187">
        <v>0</v>
      </c>
      <c r="J23" s="187"/>
      <c r="K23" s="187"/>
      <c r="L23" s="187">
        <v>35.200000000000003</v>
      </c>
      <c r="M23" s="187">
        <v>35.4</v>
      </c>
      <c r="N23" s="187">
        <v>38.700000000000003</v>
      </c>
      <c r="O23" s="187">
        <v>45.4</v>
      </c>
      <c r="P23" s="187">
        <v>49.5</v>
      </c>
    </row>
    <row r="24" spans="1:16" ht="15.75" customHeight="1" x14ac:dyDescent="0.25">
      <c r="A24" s="176"/>
      <c r="B24" s="176"/>
      <c r="C24" s="176" t="s">
        <v>740</v>
      </c>
      <c r="D24" s="187"/>
      <c r="E24" s="187"/>
      <c r="F24" s="187"/>
      <c r="G24" s="187">
        <v>3.6</v>
      </c>
      <c r="H24" s="187"/>
      <c r="I24" s="187">
        <v>0</v>
      </c>
      <c r="J24" s="187">
        <v>0.5</v>
      </c>
      <c r="K24" s="187">
        <v>0.5</v>
      </c>
      <c r="L24" s="187">
        <v>0.3</v>
      </c>
      <c r="M24" s="187">
        <v>0.1</v>
      </c>
      <c r="N24" s="187">
        <v>0</v>
      </c>
      <c r="O24" s="187">
        <v>0</v>
      </c>
      <c r="P24" s="187">
        <v>0.2</v>
      </c>
    </row>
    <row r="25" spans="1:16" ht="15.75" customHeight="1" x14ac:dyDescent="0.25">
      <c r="A25" s="176"/>
      <c r="B25" s="176"/>
      <c r="C25" s="176" t="s">
        <v>741</v>
      </c>
      <c r="D25" s="187"/>
      <c r="E25" s="187"/>
      <c r="F25" s="187"/>
      <c r="G25" s="187"/>
      <c r="H25" s="187"/>
      <c r="I25" s="187"/>
      <c r="J25" s="187"/>
      <c r="K25" s="187">
        <v>1.62</v>
      </c>
      <c r="L25" s="187">
        <v>3.4</v>
      </c>
      <c r="M25" s="187">
        <v>4.7</v>
      </c>
      <c r="N25" s="187">
        <v>4.0999999999999996</v>
      </c>
      <c r="O25" s="187">
        <v>9.4</v>
      </c>
      <c r="P25" s="187">
        <v>24</v>
      </c>
    </row>
    <row r="26" spans="1:16" ht="15.75" customHeight="1" x14ac:dyDescent="0.25">
      <c r="A26" s="176"/>
      <c r="B26" s="176"/>
      <c r="C26" s="176" t="s">
        <v>1119</v>
      </c>
      <c r="D26" s="187">
        <v>51.5</v>
      </c>
      <c r="E26" s="187">
        <v>57.9</v>
      </c>
      <c r="F26" s="187">
        <v>58.7</v>
      </c>
      <c r="G26" s="187">
        <v>23.3</v>
      </c>
      <c r="H26" s="187">
        <v>55.4</v>
      </c>
      <c r="I26" s="187">
        <v>62.7</v>
      </c>
      <c r="J26" s="187">
        <v>34.700000000000003</v>
      </c>
      <c r="K26" s="187">
        <v>38.6</v>
      </c>
      <c r="L26" s="187">
        <v>5.2</v>
      </c>
      <c r="M26" s="187">
        <v>5.7</v>
      </c>
      <c r="N26" s="187">
        <v>1.7</v>
      </c>
      <c r="O26" s="187">
        <v>1.8</v>
      </c>
      <c r="P26" s="187">
        <v>3.6</v>
      </c>
    </row>
    <row r="27" spans="1:16" ht="15.75" customHeight="1" thickBot="1" x14ac:dyDescent="0.3">
      <c r="A27" s="190"/>
      <c r="B27" s="227"/>
      <c r="C27" s="227" t="s">
        <v>742</v>
      </c>
      <c r="D27" s="227"/>
      <c r="E27" s="227"/>
      <c r="F27" s="227"/>
      <c r="G27" s="191">
        <v>66.2</v>
      </c>
      <c r="H27" s="227"/>
      <c r="I27" s="227"/>
      <c r="J27" s="191">
        <v>74.900000000000006</v>
      </c>
      <c r="K27" s="191">
        <v>131.80000000000001</v>
      </c>
      <c r="L27" s="191">
        <v>1.8</v>
      </c>
      <c r="M27" s="191">
        <v>98.6</v>
      </c>
      <c r="N27" s="191">
        <v>125.6</v>
      </c>
      <c r="O27" s="191">
        <v>9.1</v>
      </c>
      <c r="P27" s="191">
        <v>5.7</v>
      </c>
    </row>
    <row r="28" spans="1:16" ht="14.25" customHeight="1" x14ac:dyDescent="0.25">
      <c r="A28" s="176" t="s">
        <v>974</v>
      </c>
      <c r="B28" s="176"/>
      <c r="C28" s="176" t="s">
        <v>1051</v>
      </c>
      <c r="D28" s="176"/>
      <c r="E28" s="176"/>
      <c r="F28" s="176"/>
      <c r="G28" s="176"/>
      <c r="H28" s="176"/>
      <c r="I28" s="176"/>
      <c r="J28" s="176"/>
      <c r="K28" s="176"/>
      <c r="L28" s="176"/>
      <c r="M28" s="176"/>
      <c r="N28" s="176"/>
      <c r="P28" s="182"/>
    </row>
    <row r="29" spans="1:16" ht="14.25" customHeight="1" x14ac:dyDescent="0.25">
      <c r="A29" s="176" t="s">
        <v>982</v>
      </c>
      <c r="B29" s="185"/>
      <c r="C29" s="171" t="s">
        <v>1012</v>
      </c>
      <c r="D29" s="222"/>
      <c r="N29" s="182"/>
    </row>
    <row r="30" spans="1:16" ht="14.25" customHeight="1" x14ac:dyDescent="0.25">
      <c r="A30" s="176" t="s">
        <v>983</v>
      </c>
      <c r="C30" s="185" t="s">
        <v>1013</v>
      </c>
      <c r="F30" s="222"/>
    </row>
    <row r="31" spans="1:16" s="176" customFormat="1" ht="14.25" customHeight="1" x14ac:dyDescent="0.25">
      <c r="A31" s="176" t="s">
        <v>984</v>
      </c>
      <c r="C31" s="176" t="s">
        <v>995</v>
      </c>
    </row>
    <row r="32" spans="1:16" s="176" customFormat="1" ht="14.25" customHeight="1" x14ac:dyDescent="0.25">
      <c r="A32" s="176" t="s">
        <v>985</v>
      </c>
      <c r="C32" s="176" t="s">
        <v>996</v>
      </c>
    </row>
    <row r="33" spans="1:14" s="176" customFormat="1" ht="14.25" customHeight="1" x14ac:dyDescent="0.25">
      <c r="A33" s="185" t="s">
        <v>1049</v>
      </c>
      <c r="B33" s="185"/>
      <c r="C33" s="185" t="s">
        <v>1071</v>
      </c>
    </row>
    <row r="34" spans="1:14" ht="14.25" customHeight="1" x14ac:dyDescent="0.25">
      <c r="A34" s="169" t="s">
        <v>973</v>
      </c>
      <c r="C34" s="169" t="s">
        <v>971</v>
      </c>
    </row>
    <row r="35" spans="1:14" ht="14.25" customHeight="1" x14ac:dyDescent="0.25">
      <c r="C35" s="169" t="s">
        <v>1048</v>
      </c>
    </row>
    <row r="36" spans="1:14" ht="15.75" customHeight="1" x14ac:dyDescent="0.25"/>
    <row r="37" spans="1:14" ht="15.75" customHeight="1" x14ac:dyDescent="0.25">
      <c r="H37" s="210"/>
      <c r="I37" s="171"/>
      <c r="J37" s="171"/>
      <c r="K37" s="171"/>
      <c r="L37" s="171"/>
    </row>
    <row r="38" spans="1:14" ht="15.75" customHeight="1" x14ac:dyDescent="0.25">
      <c r="A38" s="176"/>
      <c r="B38" s="176"/>
      <c r="C38" s="176"/>
      <c r="D38" s="176"/>
      <c r="E38" s="176"/>
      <c r="F38" s="176"/>
      <c r="G38" s="176"/>
      <c r="H38" s="176"/>
      <c r="I38" s="187"/>
      <c r="J38" s="185"/>
      <c r="K38" s="185"/>
      <c r="L38" s="185"/>
      <c r="M38" s="176"/>
      <c r="N38" s="176"/>
    </row>
    <row r="39" spans="1:14" ht="15.75" customHeight="1" x14ac:dyDescent="0.25">
      <c r="A39" s="176"/>
      <c r="B39" s="176"/>
      <c r="C39" s="176"/>
      <c r="D39" s="176"/>
      <c r="E39" s="176"/>
      <c r="F39" s="176"/>
      <c r="G39" s="176"/>
      <c r="H39" s="176"/>
      <c r="I39" s="185"/>
      <c r="J39" s="185"/>
      <c r="K39" s="185"/>
      <c r="L39" s="185"/>
      <c r="M39" s="176"/>
      <c r="N39" s="176"/>
    </row>
    <row r="40" spans="1:14" ht="15.75" customHeight="1" x14ac:dyDescent="0.25">
      <c r="A40" s="176"/>
      <c r="B40" s="176"/>
      <c r="C40" s="176"/>
      <c r="D40" s="176"/>
      <c r="E40" s="176"/>
      <c r="F40" s="176"/>
      <c r="G40" s="176"/>
      <c r="H40" s="176"/>
      <c r="I40" s="185"/>
      <c r="J40" s="185"/>
      <c r="K40" s="185"/>
      <c r="L40" s="185"/>
      <c r="M40" s="176"/>
      <c r="N40" s="176"/>
    </row>
    <row r="41" spans="1:14" ht="15.75" customHeight="1" x14ac:dyDescent="0.25"/>
    <row r="42" spans="1:14" ht="15.75" customHeight="1" x14ac:dyDescent="0.25"/>
    <row r="43" spans="1:14" ht="15.75" customHeight="1" x14ac:dyDescent="0.25">
      <c r="A43" s="176"/>
      <c r="B43" s="176"/>
      <c r="C43" s="176"/>
      <c r="D43" s="176"/>
      <c r="E43" s="176"/>
      <c r="F43" s="176"/>
      <c r="G43" s="176"/>
      <c r="H43" s="176"/>
      <c r="I43" s="176"/>
      <c r="J43" s="176"/>
      <c r="K43" s="176"/>
      <c r="L43" s="176"/>
      <c r="M43" s="176"/>
      <c r="N43" s="176"/>
    </row>
    <row r="44" spans="1:14" x14ac:dyDescent="0.25">
      <c r="A44" s="176"/>
      <c r="B44" s="176"/>
      <c r="C44" s="176"/>
      <c r="D44" s="176"/>
      <c r="E44" s="176"/>
      <c r="F44" s="176"/>
      <c r="G44" s="176"/>
      <c r="H44" s="176"/>
      <c r="I44" s="176"/>
      <c r="J44" s="176"/>
      <c r="K44" s="176"/>
      <c r="L44" s="176"/>
      <c r="M44" s="176"/>
      <c r="N44" s="176"/>
    </row>
    <row r="45" spans="1:14" x14ac:dyDescent="0.25">
      <c r="A45" s="176"/>
      <c r="B45" s="176"/>
      <c r="C45" s="176"/>
      <c r="D45" s="176"/>
      <c r="E45" s="176"/>
      <c r="F45" s="176"/>
      <c r="G45" s="176"/>
      <c r="H45" s="176"/>
      <c r="I45" s="176"/>
      <c r="J45" s="176"/>
      <c r="K45" s="176"/>
      <c r="L45" s="176"/>
      <c r="M45" s="176"/>
      <c r="N45" s="176"/>
    </row>
  </sheetData>
  <mergeCells count="1">
    <mergeCell ref="A3:C3"/>
  </mergeCells>
  <printOptions horizontalCentered="1" verticalCentered="1"/>
  <pageMargins left="0.39370078740157483" right="0.39370078740157483" top="0.19685039370078741" bottom="0.19685039370078741" header="0" footer="0"/>
  <pageSetup scale="62"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7C0"/>
  </sheetPr>
  <dimension ref="A1:Z344"/>
  <sheetViews>
    <sheetView showGridLines="0" zoomScaleSheetLayoutView="82" workbookViewId="0">
      <pane ySplit="3" topLeftCell="A4" activePane="bottomLeft" state="frozen"/>
      <selection pane="bottomLeft" activeCell="A2" sqref="A2"/>
    </sheetView>
  </sheetViews>
  <sheetFormatPr baseColWidth="10" defaultColWidth="12.5703125" defaultRowHeight="15" x14ac:dyDescent="0.25"/>
  <cols>
    <col min="1" max="1" width="3.5703125" style="169" customWidth="1"/>
    <col min="2" max="2" width="3.140625" style="169" customWidth="1"/>
    <col min="3" max="3" width="36.85546875" style="169" customWidth="1"/>
    <col min="4" max="8" width="9.7109375" style="169" customWidth="1"/>
    <col min="9" max="9" width="9.7109375" style="171" customWidth="1"/>
    <col min="10" max="15" width="9.7109375" style="169" customWidth="1"/>
    <col min="16" max="16384" width="12.5703125" style="169"/>
  </cols>
  <sheetData>
    <row r="1" spans="1:26" ht="15.75" customHeight="1" x14ac:dyDescent="0.25">
      <c r="A1" s="228" t="s">
        <v>1120</v>
      </c>
      <c r="B1" s="229"/>
      <c r="C1" s="228"/>
      <c r="D1" s="229"/>
      <c r="E1" s="229"/>
      <c r="F1" s="229"/>
      <c r="G1" s="229"/>
      <c r="H1" s="229"/>
      <c r="I1" s="230"/>
      <c r="J1" s="229"/>
      <c r="K1" s="229"/>
      <c r="L1" s="229"/>
      <c r="M1" s="229"/>
      <c r="N1" s="229"/>
      <c r="O1" s="229"/>
      <c r="P1" s="228" t="s">
        <v>714</v>
      </c>
    </row>
    <row r="2" spans="1:26" ht="15.75" customHeight="1" thickBot="1" x14ac:dyDescent="0.3">
      <c r="A2" s="231" t="s">
        <v>785</v>
      </c>
      <c r="B2" s="229"/>
      <c r="C2" s="228"/>
      <c r="D2" s="232"/>
      <c r="E2" s="232"/>
      <c r="F2" s="232"/>
      <c r="G2" s="232"/>
      <c r="H2" s="232"/>
      <c r="I2" s="232"/>
      <c r="J2" s="232"/>
      <c r="K2" s="232"/>
      <c r="L2" s="232"/>
      <c r="M2" s="232"/>
      <c r="N2" s="232"/>
      <c r="O2" s="232"/>
      <c r="P2" s="232"/>
    </row>
    <row r="3" spans="1:26" ht="18.75" customHeight="1" thickBot="1" x14ac:dyDescent="0.3">
      <c r="A3" s="378" t="s">
        <v>361</v>
      </c>
      <c r="B3" s="378"/>
      <c r="C3" s="378"/>
      <c r="D3" s="194">
        <v>2000</v>
      </c>
      <c r="E3" s="194">
        <v>2001</v>
      </c>
      <c r="F3" s="194">
        <v>2002</v>
      </c>
      <c r="G3" s="194">
        <v>2003</v>
      </c>
      <c r="H3" s="194">
        <v>2004</v>
      </c>
      <c r="I3" s="194">
        <v>2005</v>
      </c>
      <c r="J3" s="194">
        <v>2006</v>
      </c>
      <c r="K3" s="194">
        <v>2007</v>
      </c>
      <c r="L3" s="194">
        <v>2008</v>
      </c>
      <c r="M3" s="194">
        <v>2009</v>
      </c>
      <c r="N3" s="194">
        <v>2010</v>
      </c>
      <c r="O3" s="194">
        <v>2011</v>
      </c>
      <c r="P3" s="194" t="s">
        <v>1107</v>
      </c>
      <c r="Q3" s="171"/>
      <c r="R3" s="171"/>
      <c r="S3" s="171"/>
      <c r="T3" s="171"/>
      <c r="U3" s="171"/>
      <c r="V3" s="171"/>
      <c r="W3" s="171"/>
      <c r="X3" s="171"/>
      <c r="Y3" s="171"/>
      <c r="Z3" s="171"/>
    </row>
    <row r="4" spans="1:26" ht="6.75" customHeight="1" x14ac:dyDescent="0.25">
      <c r="A4" s="233"/>
      <c r="B4" s="233"/>
      <c r="C4" s="233"/>
      <c r="D4" s="229"/>
      <c r="E4" s="229"/>
      <c r="F4" s="229"/>
      <c r="G4" s="229"/>
      <c r="H4" s="229"/>
      <c r="I4" s="229"/>
      <c r="J4" s="229"/>
      <c r="K4" s="229"/>
      <c r="L4" s="229"/>
      <c r="M4" s="229"/>
      <c r="N4" s="229"/>
      <c r="O4" s="229"/>
      <c r="P4" s="229"/>
      <c r="Q4" s="171"/>
      <c r="R4" s="171"/>
      <c r="S4" s="171"/>
      <c r="T4" s="171"/>
      <c r="U4" s="171"/>
      <c r="V4" s="171"/>
      <c r="W4" s="171"/>
      <c r="X4" s="171"/>
      <c r="Y4" s="171"/>
      <c r="Z4" s="171"/>
    </row>
    <row r="5" spans="1:26" ht="15.75" customHeight="1" x14ac:dyDescent="0.25">
      <c r="A5" s="233" t="s">
        <v>1017</v>
      </c>
      <c r="B5" s="233"/>
      <c r="C5" s="233"/>
      <c r="D5" s="234">
        <f>+D6+D26</f>
        <v>527.69999999999993</v>
      </c>
      <c r="E5" s="234">
        <f t="shared" ref="E5:O5" si="0">+E6+E26</f>
        <v>533.6</v>
      </c>
      <c r="F5" s="234">
        <f t="shared" si="0"/>
        <v>648.4</v>
      </c>
      <c r="G5" s="234">
        <f t="shared" si="0"/>
        <v>550.49999999999989</v>
      </c>
      <c r="H5" s="234">
        <f t="shared" si="0"/>
        <v>807.21999999999991</v>
      </c>
      <c r="I5" s="234">
        <f t="shared" si="0"/>
        <v>770.2</v>
      </c>
      <c r="J5" s="234">
        <f t="shared" si="0"/>
        <v>752.4</v>
      </c>
      <c r="K5" s="234">
        <f t="shared" si="0"/>
        <v>907.2299999999999</v>
      </c>
      <c r="L5" s="234">
        <f t="shared" si="0"/>
        <v>999.2</v>
      </c>
      <c r="M5" s="234">
        <f t="shared" si="0"/>
        <v>662.5</v>
      </c>
      <c r="N5" s="234">
        <f t="shared" si="0"/>
        <v>927.7</v>
      </c>
      <c r="O5" s="234">
        <f t="shared" si="0"/>
        <v>1447.2999999999997</v>
      </c>
      <c r="P5" s="234">
        <f t="shared" ref="P5" si="1">+P6+P26</f>
        <v>1429.2</v>
      </c>
      <c r="Q5" s="184"/>
      <c r="R5" s="184"/>
      <c r="S5" s="184"/>
      <c r="T5" s="184"/>
      <c r="U5" s="184"/>
      <c r="V5" s="184"/>
      <c r="W5" s="184"/>
      <c r="X5" s="184"/>
      <c r="Y5" s="184"/>
      <c r="Z5" s="171"/>
    </row>
    <row r="6" spans="1:26" ht="15.75" customHeight="1" x14ac:dyDescent="0.25">
      <c r="A6" s="386" t="s">
        <v>723</v>
      </c>
      <c r="B6" s="386"/>
      <c r="C6" s="386"/>
      <c r="D6" s="234">
        <f>+D7+D14+D18</f>
        <v>480.4</v>
      </c>
      <c r="E6" s="234">
        <f t="shared" ref="E6:O6" si="2">+E7+E14+E18</f>
        <v>482.8</v>
      </c>
      <c r="F6" s="234">
        <f t="shared" si="2"/>
        <v>622.6</v>
      </c>
      <c r="G6" s="234">
        <f t="shared" si="2"/>
        <v>544.19999999999993</v>
      </c>
      <c r="H6" s="234">
        <f t="shared" si="2"/>
        <v>805.92</v>
      </c>
      <c r="I6" s="234">
        <f t="shared" si="2"/>
        <v>770.2</v>
      </c>
      <c r="J6" s="234">
        <f t="shared" si="2"/>
        <v>752.4</v>
      </c>
      <c r="K6" s="234">
        <f t="shared" si="2"/>
        <v>907.2299999999999</v>
      </c>
      <c r="L6" s="234">
        <f t="shared" si="2"/>
        <v>999.2</v>
      </c>
      <c r="M6" s="234">
        <f t="shared" si="2"/>
        <v>662.5</v>
      </c>
      <c r="N6" s="234">
        <f t="shared" si="2"/>
        <v>927.7</v>
      </c>
      <c r="O6" s="234">
        <f t="shared" si="2"/>
        <v>1443.7999999999997</v>
      </c>
      <c r="P6" s="234">
        <f t="shared" ref="P6" si="3">+P7+P14+P18</f>
        <v>1421.9</v>
      </c>
      <c r="Q6" s="184"/>
      <c r="R6" s="184"/>
      <c r="S6" s="184"/>
      <c r="T6" s="184"/>
      <c r="U6" s="184"/>
      <c r="V6" s="184"/>
      <c r="W6" s="184"/>
      <c r="X6" s="184"/>
      <c r="Y6" s="184"/>
      <c r="Z6" s="171"/>
    </row>
    <row r="7" spans="1:26" ht="15.75" customHeight="1" x14ac:dyDescent="0.25">
      <c r="A7" s="211"/>
      <c r="B7" s="211" t="s">
        <v>732</v>
      </c>
      <c r="C7" s="211"/>
      <c r="D7" s="198">
        <f>SUM(D8:D12)</f>
        <v>480.4</v>
      </c>
      <c r="E7" s="198">
        <f t="shared" ref="E7:O7" si="4">SUM(E8:E12)</f>
        <v>482.8</v>
      </c>
      <c r="F7" s="198">
        <f t="shared" si="4"/>
        <v>602.1</v>
      </c>
      <c r="G7" s="198">
        <f t="shared" si="4"/>
        <v>458.29999999999995</v>
      </c>
      <c r="H7" s="198">
        <f t="shared" si="4"/>
        <v>684.22</v>
      </c>
      <c r="I7" s="198">
        <f t="shared" si="4"/>
        <v>599.9</v>
      </c>
      <c r="J7" s="198">
        <f t="shared" si="4"/>
        <v>577</v>
      </c>
      <c r="K7" s="198">
        <f t="shared" si="4"/>
        <v>645.4</v>
      </c>
      <c r="L7" s="198">
        <f t="shared" si="4"/>
        <v>818.4</v>
      </c>
      <c r="M7" s="198">
        <f t="shared" si="4"/>
        <v>587.70000000000005</v>
      </c>
      <c r="N7" s="198">
        <f t="shared" si="4"/>
        <v>843.40000000000009</v>
      </c>
      <c r="O7" s="198">
        <f t="shared" si="4"/>
        <v>1348.6999999999998</v>
      </c>
      <c r="P7" s="198">
        <f t="shared" ref="P7" si="5">SUM(P8:P12)</f>
        <v>1250.2</v>
      </c>
      <c r="Q7" s="184"/>
      <c r="R7" s="184"/>
      <c r="S7" s="184"/>
      <c r="T7" s="184"/>
      <c r="U7" s="184"/>
      <c r="V7" s="184"/>
      <c r="W7" s="184"/>
      <c r="X7" s="184"/>
      <c r="Y7" s="184"/>
      <c r="Z7" s="171"/>
    </row>
    <row r="8" spans="1:26" ht="15.75" customHeight="1" x14ac:dyDescent="0.25">
      <c r="A8" s="235"/>
      <c r="B8" s="235"/>
      <c r="C8" s="235" t="s">
        <v>733</v>
      </c>
      <c r="D8" s="232">
        <v>30.9</v>
      </c>
      <c r="E8" s="232">
        <f>29.8</f>
        <v>29.8</v>
      </c>
      <c r="F8" s="232">
        <v>29.1</v>
      </c>
      <c r="G8" s="232">
        <v>27.3</v>
      </c>
      <c r="H8" s="232">
        <v>35.799999999999997</v>
      </c>
      <c r="I8" s="232">
        <v>0</v>
      </c>
      <c r="J8" s="232">
        <v>60.5</v>
      </c>
      <c r="K8" s="232">
        <v>63.2</v>
      </c>
      <c r="L8" s="232">
        <v>60.5</v>
      </c>
      <c r="M8" s="232">
        <v>62.2</v>
      </c>
      <c r="N8" s="232">
        <v>55.7</v>
      </c>
      <c r="O8" s="232">
        <v>72.900000000000006</v>
      </c>
      <c r="P8" s="232">
        <v>97.4</v>
      </c>
      <c r="Q8" s="184"/>
      <c r="R8" s="184"/>
      <c r="S8" s="184"/>
      <c r="T8" s="184"/>
      <c r="U8" s="171"/>
      <c r="V8" s="171"/>
      <c r="W8" s="171"/>
      <c r="X8" s="171"/>
      <c r="Y8" s="171"/>
      <c r="Z8" s="171"/>
    </row>
    <row r="9" spans="1:26" ht="15.75" customHeight="1" x14ac:dyDescent="0.25">
      <c r="A9" s="235"/>
      <c r="B9" s="235"/>
      <c r="C9" s="235" t="s">
        <v>734</v>
      </c>
      <c r="D9" s="232"/>
      <c r="E9" s="232"/>
      <c r="F9" s="232"/>
      <c r="G9" s="232"/>
      <c r="H9" s="232">
        <v>1.7</v>
      </c>
      <c r="I9" s="232">
        <v>1.6</v>
      </c>
      <c r="J9" s="232">
        <v>0.8</v>
      </c>
      <c r="K9" s="232">
        <v>1.6</v>
      </c>
      <c r="L9" s="232">
        <v>2.1</v>
      </c>
      <c r="M9" s="232">
        <v>1.8</v>
      </c>
      <c r="N9" s="232">
        <v>5.8</v>
      </c>
      <c r="O9" s="232">
        <v>4.5999999999999996</v>
      </c>
      <c r="P9" s="232">
        <v>2.2000000000000002</v>
      </c>
      <c r="Q9" s="184"/>
      <c r="R9" s="184"/>
      <c r="S9" s="184"/>
      <c r="T9" s="184"/>
      <c r="U9" s="184"/>
      <c r="V9" s="184"/>
      <c r="W9" s="184"/>
      <c r="X9" s="184"/>
      <c r="Y9" s="184"/>
      <c r="Z9" s="171"/>
    </row>
    <row r="10" spans="1:26" ht="15.75" customHeight="1" x14ac:dyDescent="0.25">
      <c r="A10" s="235"/>
      <c r="B10" s="235"/>
      <c r="C10" s="235" t="s">
        <v>1121</v>
      </c>
      <c r="D10" s="232"/>
      <c r="E10" s="232"/>
      <c r="F10" s="232"/>
      <c r="G10" s="232"/>
      <c r="H10" s="232">
        <v>71.52</v>
      </c>
      <c r="I10" s="232">
        <v>63.2</v>
      </c>
      <c r="J10" s="232">
        <v>66.400000000000006</v>
      </c>
      <c r="K10" s="232">
        <v>78.099999999999994</v>
      </c>
      <c r="L10" s="232">
        <v>79.2</v>
      </c>
      <c r="M10" s="232">
        <v>63.6</v>
      </c>
      <c r="N10" s="232">
        <v>112.4</v>
      </c>
      <c r="O10" s="232">
        <v>126</v>
      </c>
      <c r="P10" s="232">
        <v>162.6</v>
      </c>
      <c r="Q10" s="184"/>
      <c r="R10" s="184"/>
      <c r="S10" s="184"/>
      <c r="T10" s="184"/>
      <c r="U10" s="184"/>
      <c r="V10" s="184"/>
      <c r="W10" s="184"/>
      <c r="X10" s="184"/>
      <c r="Y10" s="184"/>
      <c r="Z10" s="171"/>
    </row>
    <row r="11" spans="1:26" ht="15.75" customHeight="1" x14ac:dyDescent="0.25">
      <c r="A11" s="235"/>
      <c r="B11" s="235"/>
      <c r="C11" s="235" t="s">
        <v>746</v>
      </c>
      <c r="D11" s="232">
        <v>95.2</v>
      </c>
      <c r="E11" s="232">
        <v>113.7</v>
      </c>
      <c r="F11" s="232">
        <v>174.7</v>
      </c>
      <c r="G11" s="232">
        <v>50.1</v>
      </c>
      <c r="H11" s="232">
        <v>79</v>
      </c>
      <c r="I11" s="232">
        <v>7.7</v>
      </c>
      <c r="J11" s="232">
        <v>6</v>
      </c>
      <c r="K11" s="232">
        <v>23.4</v>
      </c>
      <c r="L11" s="232">
        <v>5.7</v>
      </c>
      <c r="M11" s="232">
        <v>0.5</v>
      </c>
      <c r="N11" s="232">
        <v>209.2</v>
      </c>
      <c r="O11" s="232">
        <v>408.4</v>
      </c>
      <c r="P11" s="232">
        <v>236.4</v>
      </c>
      <c r="Q11" s="171"/>
      <c r="R11" s="171"/>
      <c r="S11" s="171"/>
      <c r="T11" s="171"/>
      <c r="U11" s="171"/>
      <c r="V11" s="171"/>
      <c r="W11" s="171"/>
      <c r="X11" s="171"/>
      <c r="Y11" s="171"/>
      <c r="Z11" s="171"/>
    </row>
    <row r="12" spans="1:26" ht="15.75" customHeight="1" x14ac:dyDescent="0.25">
      <c r="A12" s="235"/>
      <c r="B12" s="235"/>
      <c r="C12" s="235" t="s">
        <v>735</v>
      </c>
      <c r="D12" s="232">
        <v>354.3</v>
      </c>
      <c r="E12" s="232">
        <v>339.3</v>
      </c>
      <c r="F12" s="232">
        <v>398.3</v>
      </c>
      <c r="G12" s="232">
        <v>380.9</v>
      </c>
      <c r="H12" s="232">
        <v>496.2</v>
      </c>
      <c r="I12" s="232">
        <f>528.8-1.4</f>
        <v>527.4</v>
      </c>
      <c r="J12" s="232">
        <v>443.3</v>
      </c>
      <c r="K12" s="232">
        <v>479.1</v>
      </c>
      <c r="L12" s="232">
        <v>670.9</v>
      </c>
      <c r="M12" s="232">
        <v>459.6</v>
      </c>
      <c r="N12" s="232">
        <v>460.3</v>
      </c>
      <c r="O12" s="232">
        <v>736.8</v>
      </c>
      <c r="P12" s="232">
        <v>751.6</v>
      </c>
      <c r="Q12" s="171"/>
      <c r="R12" s="171"/>
      <c r="S12" s="171"/>
      <c r="T12" s="171"/>
      <c r="U12" s="171"/>
      <c r="V12" s="171"/>
      <c r="W12" s="171"/>
      <c r="X12" s="171"/>
      <c r="Y12" s="171"/>
      <c r="Z12" s="171"/>
    </row>
    <row r="13" spans="1:26" ht="7.5" customHeight="1" x14ac:dyDescent="0.25">
      <c r="A13" s="235"/>
      <c r="B13" s="235"/>
      <c r="C13" s="229"/>
      <c r="D13" s="232"/>
      <c r="E13" s="232"/>
      <c r="F13" s="232"/>
      <c r="G13" s="232"/>
      <c r="H13" s="232"/>
      <c r="I13" s="232"/>
      <c r="J13" s="232"/>
      <c r="K13" s="232"/>
      <c r="L13" s="232"/>
      <c r="M13" s="232"/>
      <c r="N13" s="232"/>
      <c r="O13" s="232"/>
      <c r="P13" s="232"/>
      <c r="Q13" s="171"/>
      <c r="R13" s="171"/>
      <c r="S13" s="171"/>
      <c r="T13" s="171"/>
      <c r="U13" s="171"/>
      <c r="V13" s="171"/>
      <c r="W13" s="171"/>
      <c r="X13" s="171"/>
      <c r="Y13" s="171"/>
      <c r="Z13" s="171"/>
    </row>
    <row r="14" spans="1:26" ht="15.75" customHeight="1" x14ac:dyDescent="0.25">
      <c r="A14" s="211"/>
      <c r="B14" s="211" t="s">
        <v>747</v>
      </c>
      <c r="C14" s="211"/>
      <c r="D14" s="198"/>
      <c r="E14" s="198"/>
      <c r="F14" s="198"/>
      <c r="G14" s="198">
        <f t="shared" ref="G14:N14" si="6">SUM(G15:G16)</f>
        <v>64.900000000000006</v>
      </c>
      <c r="H14" s="198">
        <f t="shared" si="6"/>
        <v>64.400000000000006</v>
      </c>
      <c r="I14" s="198">
        <f t="shared" si="6"/>
        <v>67.599999999999994</v>
      </c>
      <c r="J14" s="198">
        <f t="shared" si="6"/>
        <v>96.4</v>
      </c>
      <c r="K14" s="198">
        <f t="shared" si="6"/>
        <v>150.93</v>
      </c>
      <c r="L14" s="198">
        <f t="shared" si="6"/>
        <v>108.60000000000001</v>
      </c>
      <c r="M14" s="198">
        <f t="shared" si="6"/>
        <v>24.8</v>
      </c>
      <c r="N14" s="198">
        <f t="shared" si="6"/>
        <v>34</v>
      </c>
      <c r="O14" s="198">
        <f t="shared" ref="O14:P14" si="7">SUM(O15:O16)</f>
        <v>35</v>
      </c>
      <c r="P14" s="198">
        <f t="shared" si="7"/>
        <v>110</v>
      </c>
      <c r="Q14" s="171"/>
      <c r="R14" s="171"/>
      <c r="S14" s="171"/>
      <c r="T14" s="171"/>
      <c r="U14" s="171"/>
      <c r="V14" s="171"/>
      <c r="W14" s="171"/>
      <c r="X14" s="171"/>
      <c r="Y14" s="171"/>
      <c r="Z14" s="171"/>
    </row>
    <row r="15" spans="1:26" ht="15.75" customHeight="1" x14ac:dyDescent="0.25">
      <c r="A15" s="236"/>
      <c r="B15" s="235"/>
      <c r="C15" s="235" t="s">
        <v>1122</v>
      </c>
      <c r="D15" s="232"/>
      <c r="E15" s="232"/>
      <c r="F15" s="232"/>
      <c r="G15" s="232">
        <v>12.7</v>
      </c>
      <c r="H15" s="232">
        <v>25.4</v>
      </c>
      <c r="I15" s="232">
        <v>25.5</v>
      </c>
      <c r="J15" s="232">
        <v>28</v>
      </c>
      <c r="K15" s="232">
        <v>13</v>
      </c>
      <c r="L15" s="232">
        <v>13.7</v>
      </c>
      <c r="M15" s="232">
        <v>13.5</v>
      </c>
      <c r="N15" s="232">
        <v>18.2</v>
      </c>
      <c r="O15" s="232">
        <v>18.3</v>
      </c>
      <c r="P15" s="232">
        <v>87.3</v>
      </c>
      <c r="Q15" s="171"/>
      <c r="R15" s="171"/>
      <c r="S15" s="171"/>
      <c r="T15" s="171"/>
      <c r="U15" s="171"/>
      <c r="V15" s="171"/>
      <c r="W15" s="171"/>
      <c r="X15" s="171"/>
      <c r="Y15" s="171"/>
      <c r="Z15" s="171"/>
    </row>
    <row r="16" spans="1:26" ht="15.75" customHeight="1" x14ac:dyDescent="0.25">
      <c r="A16" s="236"/>
      <c r="B16" s="235"/>
      <c r="C16" s="235" t="s">
        <v>1123</v>
      </c>
      <c r="D16" s="232"/>
      <c r="E16" s="232"/>
      <c r="F16" s="232"/>
      <c r="G16" s="232">
        <v>52.2</v>
      </c>
      <c r="H16" s="232">
        <v>39</v>
      </c>
      <c r="I16" s="232">
        <v>42.1</v>
      </c>
      <c r="J16" s="232">
        <v>68.400000000000006</v>
      </c>
      <c r="K16" s="232">
        <v>137.93</v>
      </c>
      <c r="L16" s="232">
        <v>94.9</v>
      </c>
      <c r="M16" s="232">
        <v>11.3</v>
      </c>
      <c r="N16" s="232">
        <v>15.8</v>
      </c>
      <c r="O16" s="232">
        <v>16.7</v>
      </c>
      <c r="P16" s="232">
        <v>22.7</v>
      </c>
      <c r="Q16" s="184"/>
      <c r="R16" s="184"/>
      <c r="S16" s="184"/>
      <c r="T16" s="184"/>
      <c r="U16" s="184"/>
      <c r="V16" s="184"/>
      <c r="W16" s="184"/>
      <c r="X16" s="184"/>
      <c r="Y16" s="184"/>
      <c r="Z16" s="184"/>
    </row>
    <row r="17" spans="1:26" ht="7.5" customHeight="1" x14ac:dyDescent="0.25">
      <c r="A17" s="235"/>
      <c r="B17" s="235"/>
      <c r="C17" s="229"/>
      <c r="D17" s="232"/>
      <c r="E17" s="232"/>
      <c r="F17" s="232"/>
      <c r="G17" s="232"/>
      <c r="H17" s="232"/>
      <c r="I17" s="232"/>
      <c r="J17" s="232"/>
      <c r="K17" s="232"/>
      <c r="L17" s="232"/>
      <c r="M17" s="232"/>
      <c r="N17" s="232"/>
      <c r="O17" s="232"/>
      <c r="P17" s="232"/>
      <c r="Q17" s="171"/>
      <c r="R17" s="171"/>
      <c r="S17" s="171"/>
      <c r="T17" s="171"/>
      <c r="U17" s="171"/>
      <c r="V17" s="171"/>
      <c r="W17" s="171"/>
      <c r="X17" s="171"/>
      <c r="Y17" s="171"/>
      <c r="Z17" s="171"/>
    </row>
    <row r="18" spans="1:26" ht="15.75" customHeight="1" x14ac:dyDescent="0.25">
      <c r="A18" s="211"/>
      <c r="B18" s="211" t="s">
        <v>748</v>
      </c>
      <c r="C18" s="211"/>
      <c r="D18" s="198">
        <f>SUM(D19,D25)</f>
        <v>0</v>
      </c>
      <c r="E18" s="198">
        <f t="shared" ref="E18:O18" si="8">SUM(E19,E25)</f>
        <v>0</v>
      </c>
      <c r="F18" s="198">
        <f t="shared" si="8"/>
        <v>20.5</v>
      </c>
      <c r="G18" s="198">
        <f t="shared" si="8"/>
        <v>21</v>
      </c>
      <c r="H18" s="198">
        <f t="shared" si="8"/>
        <v>57.3</v>
      </c>
      <c r="I18" s="198">
        <f t="shared" si="8"/>
        <v>102.69999999999999</v>
      </c>
      <c r="J18" s="198">
        <f t="shared" si="8"/>
        <v>79</v>
      </c>
      <c r="K18" s="198">
        <f t="shared" si="8"/>
        <v>110.9</v>
      </c>
      <c r="L18" s="198">
        <f t="shared" si="8"/>
        <v>72.2</v>
      </c>
      <c r="M18" s="198">
        <f t="shared" si="8"/>
        <v>50</v>
      </c>
      <c r="N18" s="198">
        <f t="shared" si="8"/>
        <v>50.3</v>
      </c>
      <c r="O18" s="198">
        <f t="shared" si="8"/>
        <v>60.1</v>
      </c>
      <c r="P18" s="198">
        <f t="shared" ref="P18" si="9">SUM(P19,P25)</f>
        <v>61.7</v>
      </c>
      <c r="Q18" s="171"/>
      <c r="R18" s="171"/>
      <c r="S18" s="171"/>
      <c r="T18" s="171"/>
      <c r="U18" s="171"/>
      <c r="V18" s="171"/>
      <c r="W18" s="171"/>
      <c r="X18" s="171"/>
      <c r="Y18" s="171"/>
      <c r="Z18" s="171"/>
    </row>
    <row r="19" spans="1:26" ht="15.75" customHeight="1" x14ac:dyDescent="0.25">
      <c r="A19" s="195"/>
      <c r="B19" s="197"/>
      <c r="C19" s="197" t="s">
        <v>685</v>
      </c>
      <c r="D19" s="198">
        <f>SUM(D20:D24)</f>
        <v>0</v>
      </c>
      <c r="E19" s="198">
        <f t="shared" ref="E19:O19" si="10">SUM(E20:E24)</f>
        <v>0</v>
      </c>
      <c r="F19" s="198">
        <f t="shared" si="10"/>
        <v>20.5</v>
      </c>
      <c r="G19" s="198">
        <f t="shared" si="10"/>
        <v>21</v>
      </c>
      <c r="H19" s="198">
        <f t="shared" si="10"/>
        <v>57.3</v>
      </c>
      <c r="I19" s="198">
        <f t="shared" si="10"/>
        <v>102.69999999999999</v>
      </c>
      <c r="J19" s="198">
        <f t="shared" si="10"/>
        <v>79</v>
      </c>
      <c r="K19" s="198">
        <f t="shared" si="10"/>
        <v>110.9</v>
      </c>
      <c r="L19" s="198">
        <f t="shared" si="10"/>
        <v>72.2</v>
      </c>
      <c r="M19" s="198">
        <f t="shared" si="10"/>
        <v>50</v>
      </c>
      <c r="N19" s="198">
        <f t="shared" si="10"/>
        <v>50</v>
      </c>
      <c r="O19" s="198">
        <f t="shared" si="10"/>
        <v>60</v>
      </c>
      <c r="P19" s="198">
        <f t="shared" ref="P19" si="11">SUM(P20:P24)</f>
        <v>61.7</v>
      </c>
      <c r="Q19" s="171"/>
      <c r="R19" s="171"/>
      <c r="S19" s="171"/>
      <c r="T19" s="171"/>
      <c r="U19" s="171"/>
      <c r="V19" s="171"/>
      <c r="W19" s="171"/>
      <c r="X19" s="171"/>
      <c r="Y19" s="171"/>
      <c r="Z19" s="171"/>
    </row>
    <row r="20" spans="1:26" ht="15.75" customHeight="1" x14ac:dyDescent="0.25">
      <c r="A20" s="235"/>
      <c r="B20" s="235"/>
      <c r="C20" s="235" t="s">
        <v>749</v>
      </c>
      <c r="D20" s="232"/>
      <c r="E20" s="232"/>
      <c r="F20" s="232">
        <v>20.5</v>
      </c>
      <c r="G20" s="232">
        <v>21</v>
      </c>
      <c r="H20" s="232">
        <f>5+30</f>
        <v>35</v>
      </c>
      <c r="I20" s="232">
        <v>84.1</v>
      </c>
      <c r="J20" s="232">
        <v>45</v>
      </c>
      <c r="K20" s="232">
        <v>85</v>
      </c>
      <c r="L20" s="232">
        <v>52</v>
      </c>
      <c r="M20" s="232">
        <v>30</v>
      </c>
      <c r="N20" s="232">
        <v>30</v>
      </c>
      <c r="O20" s="232">
        <v>30</v>
      </c>
      <c r="P20" s="232">
        <v>30</v>
      </c>
      <c r="Q20" s="171"/>
      <c r="R20" s="171"/>
      <c r="S20" s="171"/>
      <c r="T20" s="171"/>
      <c r="U20" s="171"/>
      <c r="V20" s="171"/>
      <c r="W20" s="171"/>
      <c r="X20" s="171"/>
      <c r="Y20" s="171"/>
      <c r="Z20" s="171"/>
    </row>
    <row r="21" spans="1:26" ht="15.75" customHeight="1" x14ac:dyDescent="0.25">
      <c r="A21" s="235"/>
      <c r="B21" s="235"/>
      <c r="C21" s="235" t="s">
        <v>750</v>
      </c>
      <c r="D21" s="232"/>
      <c r="E21" s="232"/>
      <c r="F21" s="232"/>
      <c r="G21" s="232"/>
      <c r="H21" s="232">
        <f>10+6</f>
        <v>16</v>
      </c>
      <c r="I21" s="232">
        <v>18.600000000000001</v>
      </c>
      <c r="J21" s="232">
        <v>34</v>
      </c>
      <c r="K21" s="232">
        <v>25.9</v>
      </c>
      <c r="L21" s="232">
        <v>20</v>
      </c>
      <c r="M21" s="232">
        <v>20</v>
      </c>
      <c r="N21" s="232">
        <v>20</v>
      </c>
      <c r="O21" s="232">
        <v>30</v>
      </c>
      <c r="P21" s="232">
        <v>23.7</v>
      </c>
      <c r="Q21" s="171"/>
      <c r="R21" s="171"/>
      <c r="S21" s="171"/>
      <c r="T21" s="171"/>
      <c r="U21" s="171"/>
      <c r="V21" s="171"/>
      <c r="W21" s="171"/>
      <c r="X21" s="171"/>
      <c r="Y21" s="171"/>
      <c r="Z21" s="171"/>
    </row>
    <row r="22" spans="1:26" ht="15.75" customHeight="1" x14ac:dyDescent="0.25">
      <c r="A22" s="235"/>
      <c r="B22" s="235"/>
      <c r="C22" s="235" t="s">
        <v>752</v>
      </c>
      <c r="D22" s="232"/>
      <c r="E22" s="232"/>
      <c r="F22" s="232"/>
      <c r="G22" s="232"/>
      <c r="H22" s="232"/>
      <c r="I22" s="232"/>
      <c r="J22" s="232"/>
      <c r="K22" s="232"/>
      <c r="L22" s="232"/>
      <c r="M22" s="232"/>
      <c r="N22" s="232"/>
      <c r="O22" s="232"/>
      <c r="P22" s="232">
        <v>8</v>
      </c>
      <c r="Q22" s="171"/>
      <c r="R22" s="171"/>
      <c r="S22" s="171"/>
      <c r="T22" s="171"/>
      <c r="U22" s="171"/>
      <c r="V22" s="171"/>
      <c r="W22" s="171"/>
      <c r="X22" s="171"/>
      <c r="Y22" s="171"/>
      <c r="Z22" s="171"/>
    </row>
    <row r="23" spans="1:26" ht="15.75" customHeight="1" x14ac:dyDescent="0.25">
      <c r="A23" s="235"/>
      <c r="B23" s="235"/>
      <c r="C23" s="235" t="s">
        <v>751</v>
      </c>
      <c r="D23" s="232"/>
      <c r="E23" s="232"/>
      <c r="F23" s="232"/>
      <c r="G23" s="232"/>
      <c r="H23" s="232">
        <v>6.3</v>
      </c>
      <c r="I23" s="232"/>
      <c r="J23" s="232"/>
      <c r="K23" s="232"/>
      <c r="L23" s="232"/>
      <c r="M23" s="232"/>
      <c r="N23" s="232"/>
      <c r="O23" s="232"/>
      <c r="P23" s="232"/>
    </row>
    <row r="24" spans="1:26" ht="15.75" customHeight="1" x14ac:dyDescent="0.25">
      <c r="A24" s="235"/>
      <c r="B24" s="235"/>
      <c r="C24" s="235" t="s">
        <v>752</v>
      </c>
      <c r="D24" s="232"/>
      <c r="E24" s="232"/>
      <c r="F24" s="232"/>
      <c r="G24" s="232"/>
      <c r="H24" s="232"/>
      <c r="I24" s="232"/>
      <c r="J24" s="232"/>
      <c r="K24" s="232"/>
      <c r="L24" s="232">
        <v>0.2</v>
      </c>
      <c r="M24" s="232"/>
      <c r="N24" s="232"/>
      <c r="O24" s="232"/>
      <c r="P24" s="232"/>
    </row>
    <row r="25" spans="1:26" ht="15.75" customHeight="1" x14ac:dyDescent="0.25">
      <c r="A25" s="197"/>
      <c r="B25" s="197"/>
      <c r="C25" s="197" t="s">
        <v>686</v>
      </c>
      <c r="D25" s="198"/>
      <c r="E25" s="198"/>
      <c r="F25" s="198"/>
      <c r="G25" s="198"/>
      <c r="H25" s="198"/>
      <c r="I25" s="198"/>
      <c r="J25" s="198"/>
      <c r="K25" s="198"/>
      <c r="L25" s="198"/>
      <c r="M25" s="198"/>
      <c r="N25" s="198">
        <v>0.3</v>
      </c>
      <c r="O25" s="198">
        <v>0.1</v>
      </c>
      <c r="P25" s="198">
        <v>0</v>
      </c>
    </row>
    <row r="26" spans="1:26" ht="15.75" customHeight="1" x14ac:dyDescent="0.25">
      <c r="A26" s="237" t="s">
        <v>1124</v>
      </c>
      <c r="B26" s="235"/>
      <c r="C26" s="237"/>
      <c r="D26" s="238">
        <v>47.3</v>
      </c>
      <c r="E26" s="238">
        <v>50.8</v>
      </c>
      <c r="F26" s="238">
        <v>25.8</v>
      </c>
      <c r="G26" s="238">
        <v>6.3</v>
      </c>
      <c r="H26" s="238">
        <v>1.3</v>
      </c>
      <c r="I26" s="238">
        <v>0</v>
      </c>
      <c r="J26" s="238">
        <v>0</v>
      </c>
      <c r="K26" s="238">
        <v>0</v>
      </c>
      <c r="L26" s="238">
        <v>0</v>
      </c>
      <c r="M26" s="238">
        <v>0</v>
      </c>
      <c r="N26" s="238">
        <v>0</v>
      </c>
      <c r="O26" s="238">
        <v>3.5</v>
      </c>
      <c r="P26" s="238">
        <v>7.3</v>
      </c>
    </row>
    <row r="27" spans="1:26" ht="15.75" thickBot="1" x14ac:dyDescent="0.3">
      <c r="A27" s="239"/>
      <c r="B27" s="239"/>
      <c r="C27" s="239"/>
      <c r="D27" s="239"/>
      <c r="E27" s="239"/>
      <c r="F27" s="239"/>
      <c r="G27" s="239"/>
      <c r="H27" s="239"/>
      <c r="I27" s="239"/>
      <c r="J27" s="239"/>
      <c r="K27" s="239"/>
      <c r="L27" s="239"/>
      <c r="M27" s="239"/>
      <c r="N27" s="239"/>
      <c r="O27" s="239"/>
      <c r="P27" s="239"/>
    </row>
    <row r="28" spans="1:26" ht="14.25" customHeight="1" x14ac:dyDescent="0.25">
      <c r="A28" s="229" t="s">
        <v>974</v>
      </c>
      <c r="B28" s="229"/>
      <c r="C28" s="176" t="s">
        <v>1047</v>
      </c>
      <c r="D28" s="229"/>
      <c r="E28" s="229"/>
      <c r="F28" s="229"/>
      <c r="G28" s="229"/>
      <c r="H28" s="229"/>
      <c r="I28" s="229"/>
      <c r="J28" s="229"/>
      <c r="K28" s="229"/>
      <c r="L28" s="229"/>
      <c r="M28" s="229"/>
      <c r="N28" s="229"/>
      <c r="O28" s="229"/>
      <c r="P28" s="229"/>
    </row>
    <row r="29" spans="1:26" ht="14.25" customHeight="1" x14ac:dyDescent="0.25">
      <c r="A29" s="229" t="s">
        <v>982</v>
      </c>
      <c r="B29" s="229"/>
      <c r="C29" s="229" t="s">
        <v>997</v>
      </c>
      <c r="D29" s="229"/>
      <c r="E29" s="229"/>
      <c r="F29" s="229"/>
      <c r="G29" s="229"/>
      <c r="H29" s="229"/>
      <c r="I29" s="232"/>
      <c r="J29" s="229"/>
      <c r="K29" s="229"/>
      <c r="L29" s="229"/>
      <c r="M29" s="229"/>
      <c r="N29" s="229"/>
      <c r="O29" s="229"/>
      <c r="P29" s="229"/>
    </row>
    <row r="30" spans="1:26" ht="14.25" customHeight="1" x14ac:dyDescent="0.25">
      <c r="A30" s="229" t="s">
        <v>983</v>
      </c>
      <c r="B30" s="229"/>
      <c r="C30" s="229" t="s">
        <v>999</v>
      </c>
      <c r="D30" s="229"/>
      <c r="E30" s="229"/>
      <c r="F30" s="229"/>
      <c r="G30" s="229"/>
      <c r="H30" s="229"/>
      <c r="I30" s="229"/>
      <c r="J30" s="229"/>
      <c r="K30" s="229"/>
      <c r="L30" s="229"/>
      <c r="M30" s="229"/>
      <c r="N30" s="229"/>
      <c r="O30" s="229"/>
      <c r="P30" s="229"/>
    </row>
    <row r="31" spans="1:26" ht="14.25" customHeight="1" x14ac:dyDescent="0.25">
      <c r="A31" s="229" t="s">
        <v>984</v>
      </c>
      <c r="B31" s="229"/>
      <c r="C31" s="229" t="s">
        <v>998</v>
      </c>
      <c r="D31" s="229"/>
      <c r="E31" s="229"/>
      <c r="F31" s="229"/>
      <c r="G31" s="229"/>
      <c r="H31" s="229"/>
      <c r="I31" s="229"/>
      <c r="J31" s="229"/>
      <c r="K31" s="229"/>
      <c r="L31" s="229"/>
      <c r="M31" s="229"/>
      <c r="N31" s="229"/>
      <c r="O31" s="229"/>
      <c r="P31" s="229"/>
    </row>
    <row r="32" spans="1:26" ht="14.25" customHeight="1" x14ac:dyDescent="0.25">
      <c r="A32" s="229" t="s">
        <v>985</v>
      </c>
      <c r="B32" s="229"/>
      <c r="C32" s="229" t="s">
        <v>1000</v>
      </c>
      <c r="D32" s="229"/>
      <c r="E32" s="229"/>
      <c r="F32" s="229"/>
      <c r="G32" s="229"/>
      <c r="H32" s="229"/>
      <c r="I32" s="229"/>
      <c r="J32" s="229"/>
      <c r="K32" s="229"/>
      <c r="L32" s="229"/>
      <c r="M32" s="229"/>
      <c r="N32" s="229"/>
      <c r="O32" s="229"/>
      <c r="P32" s="229"/>
    </row>
    <row r="33" spans="1:16" ht="14.25" customHeight="1" x14ac:dyDescent="0.25">
      <c r="A33" s="229" t="s">
        <v>1049</v>
      </c>
      <c r="B33" s="229"/>
      <c r="C33" s="185" t="s">
        <v>1071</v>
      </c>
      <c r="D33" s="229"/>
      <c r="E33" s="229"/>
      <c r="F33" s="229"/>
      <c r="G33" s="229"/>
      <c r="H33" s="229"/>
      <c r="I33" s="229"/>
      <c r="J33" s="229"/>
      <c r="K33" s="229"/>
      <c r="L33" s="229"/>
      <c r="M33" s="229"/>
      <c r="N33" s="229"/>
      <c r="O33" s="229"/>
      <c r="P33" s="229"/>
    </row>
    <row r="34" spans="1:16" ht="14.25" customHeight="1" x14ac:dyDescent="0.25">
      <c r="A34" s="229" t="s">
        <v>973</v>
      </c>
      <c r="B34" s="229"/>
      <c r="C34" s="169" t="s">
        <v>971</v>
      </c>
      <c r="D34" s="229"/>
      <c r="E34" s="229"/>
      <c r="F34" s="229"/>
      <c r="G34" s="229"/>
      <c r="H34" s="229"/>
      <c r="I34" s="229"/>
      <c r="J34" s="229"/>
      <c r="K34" s="229"/>
      <c r="L34" s="229"/>
      <c r="M34" s="229"/>
      <c r="N34" s="229"/>
      <c r="O34" s="229"/>
      <c r="P34" s="229"/>
    </row>
    <row r="35" spans="1:16" ht="14.25" customHeight="1" x14ac:dyDescent="0.25">
      <c r="A35" s="229"/>
      <c r="B35" s="229"/>
      <c r="C35" s="169" t="s">
        <v>1048</v>
      </c>
      <c r="D35" s="229"/>
      <c r="E35" s="229"/>
      <c r="F35" s="229"/>
      <c r="G35" s="229"/>
      <c r="H35" s="229"/>
      <c r="I35" s="229"/>
      <c r="J35" s="229"/>
      <c r="K35" s="229"/>
      <c r="L35" s="229"/>
      <c r="M35" s="229"/>
      <c r="N35" s="229"/>
      <c r="O35" s="229"/>
      <c r="P35" s="229"/>
    </row>
    <row r="36" spans="1:16" ht="15.75" customHeight="1" x14ac:dyDescent="0.25">
      <c r="F36" s="171"/>
      <c r="G36" s="171"/>
      <c r="H36" s="171"/>
    </row>
    <row r="37" spans="1:16" ht="15.75" customHeight="1" x14ac:dyDescent="0.25">
      <c r="F37" s="171"/>
      <c r="G37" s="171"/>
      <c r="H37" s="171"/>
    </row>
    <row r="38" spans="1:16" ht="15.75" customHeight="1" x14ac:dyDescent="0.25">
      <c r="A38" s="176"/>
      <c r="B38" s="176"/>
      <c r="C38" s="176"/>
      <c r="D38" s="176"/>
      <c r="E38" s="176"/>
      <c r="F38" s="185"/>
      <c r="G38" s="185"/>
      <c r="H38" s="185"/>
      <c r="I38" s="185"/>
      <c r="J38" s="176"/>
      <c r="K38" s="176"/>
      <c r="L38" s="176"/>
      <c r="M38" s="176"/>
      <c r="N38" s="176"/>
    </row>
    <row r="39" spans="1:16" ht="15.75" customHeight="1" x14ac:dyDescent="0.25">
      <c r="A39" s="176"/>
      <c r="B39" s="176"/>
      <c r="C39" s="176"/>
      <c r="D39" s="176"/>
      <c r="E39" s="176"/>
      <c r="F39" s="185"/>
      <c r="G39" s="185"/>
      <c r="H39" s="185"/>
      <c r="I39" s="185"/>
      <c r="J39" s="176"/>
      <c r="K39" s="176"/>
      <c r="L39" s="176"/>
      <c r="M39" s="176"/>
      <c r="N39" s="176"/>
    </row>
    <row r="40" spans="1:16" ht="15.75" customHeight="1" x14ac:dyDescent="0.25">
      <c r="A40" s="176"/>
      <c r="B40" s="176"/>
      <c r="C40" s="176"/>
      <c r="D40" s="176"/>
      <c r="E40" s="176"/>
      <c r="F40" s="185"/>
      <c r="G40" s="185"/>
      <c r="H40" s="185"/>
      <c r="I40" s="185"/>
      <c r="J40" s="176"/>
      <c r="K40" s="176"/>
      <c r="L40" s="176"/>
      <c r="M40" s="176"/>
      <c r="N40" s="176"/>
    </row>
    <row r="41" spans="1:16" ht="15.75" customHeight="1" x14ac:dyDescent="0.25">
      <c r="F41" s="171"/>
      <c r="G41" s="171"/>
      <c r="H41" s="171"/>
    </row>
    <row r="42" spans="1:16" ht="15.75" customHeight="1" x14ac:dyDescent="0.25">
      <c r="F42" s="171"/>
      <c r="G42" s="171"/>
      <c r="H42" s="171"/>
    </row>
    <row r="43" spans="1:16" ht="15.75" customHeight="1" x14ac:dyDescent="0.25">
      <c r="A43" s="176"/>
      <c r="B43" s="176"/>
      <c r="C43" s="176"/>
      <c r="D43" s="176"/>
      <c r="E43" s="176"/>
      <c r="F43" s="176"/>
      <c r="G43" s="176"/>
      <c r="H43" s="176"/>
      <c r="I43" s="176"/>
      <c r="J43" s="176"/>
      <c r="K43" s="176"/>
      <c r="L43" s="176"/>
      <c r="M43" s="176"/>
      <c r="N43" s="176"/>
      <c r="O43" s="176"/>
    </row>
    <row r="44" spans="1:16" x14ac:dyDescent="0.25">
      <c r="A44" s="176"/>
      <c r="B44" s="176"/>
      <c r="C44" s="176"/>
      <c r="D44" s="176"/>
      <c r="E44" s="176"/>
      <c r="F44" s="176"/>
      <c r="G44" s="176"/>
      <c r="H44" s="176"/>
      <c r="I44" s="176"/>
      <c r="J44" s="176"/>
      <c r="K44" s="176"/>
      <c r="L44" s="176"/>
      <c r="M44" s="176"/>
      <c r="N44" s="176"/>
      <c r="O44" s="176"/>
    </row>
    <row r="45" spans="1:16" x14ac:dyDescent="0.25">
      <c r="F45" s="171"/>
      <c r="G45" s="171"/>
      <c r="H45" s="171"/>
    </row>
    <row r="46" spans="1:16" x14ac:dyDescent="0.25">
      <c r="F46" s="171"/>
      <c r="G46" s="171"/>
      <c r="H46" s="171"/>
    </row>
    <row r="47" spans="1:16" x14ac:dyDescent="0.25">
      <c r="F47" s="171"/>
      <c r="G47" s="171"/>
      <c r="H47" s="171"/>
    </row>
    <row r="48" spans="1:16" x14ac:dyDescent="0.25">
      <c r="F48" s="171"/>
      <c r="G48" s="171"/>
      <c r="H48" s="171"/>
    </row>
    <row r="49" spans="6:8" x14ac:dyDescent="0.25">
      <c r="F49" s="171"/>
      <c r="G49" s="171"/>
      <c r="H49" s="171"/>
    </row>
    <row r="50" spans="6:8" x14ac:dyDescent="0.25">
      <c r="F50" s="171"/>
      <c r="G50" s="171"/>
      <c r="H50" s="171"/>
    </row>
    <row r="51" spans="6:8" x14ac:dyDescent="0.25">
      <c r="F51" s="171"/>
      <c r="G51" s="171"/>
      <c r="H51" s="171"/>
    </row>
    <row r="52" spans="6:8" x14ac:dyDescent="0.25">
      <c r="F52" s="171"/>
      <c r="G52" s="171"/>
      <c r="H52" s="171"/>
    </row>
    <row r="53" spans="6:8" x14ac:dyDescent="0.25">
      <c r="F53" s="171"/>
      <c r="G53" s="171"/>
      <c r="H53" s="171"/>
    </row>
    <row r="54" spans="6:8" x14ac:dyDescent="0.25">
      <c r="F54" s="171"/>
      <c r="G54" s="171"/>
      <c r="H54" s="171"/>
    </row>
    <row r="55" spans="6:8" x14ac:dyDescent="0.25">
      <c r="F55" s="171"/>
      <c r="G55" s="171"/>
      <c r="H55" s="171"/>
    </row>
    <row r="56" spans="6:8" x14ac:dyDescent="0.25">
      <c r="F56" s="171"/>
      <c r="G56" s="171"/>
      <c r="H56" s="171"/>
    </row>
    <row r="57" spans="6:8" x14ac:dyDescent="0.25">
      <c r="F57" s="171"/>
      <c r="G57" s="171"/>
      <c r="H57" s="171"/>
    </row>
    <row r="58" spans="6:8" x14ac:dyDescent="0.25">
      <c r="F58" s="171"/>
      <c r="G58" s="171"/>
      <c r="H58" s="171"/>
    </row>
    <row r="59" spans="6:8" x14ac:dyDescent="0.25">
      <c r="F59" s="171"/>
      <c r="G59" s="171"/>
      <c r="H59" s="171"/>
    </row>
    <row r="60" spans="6:8" x14ac:dyDescent="0.25">
      <c r="F60" s="171"/>
      <c r="G60" s="171"/>
      <c r="H60" s="171"/>
    </row>
    <row r="61" spans="6:8" x14ac:dyDescent="0.25">
      <c r="F61" s="171"/>
      <c r="G61" s="171"/>
      <c r="H61" s="171"/>
    </row>
    <row r="62" spans="6:8" x14ac:dyDescent="0.25">
      <c r="F62" s="171"/>
      <c r="G62" s="171"/>
      <c r="H62" s="171"/>
    </row>
    <row r="63" spans="6:8" x14ac:dyDescent="0.25">
      <c r="F63" s="171"/>
      <c r="G63" s="171"/>
      <c r="H63" s="171"/>
    </row>
    <row r="64" spans="6:8" x14ac:dyDescent="0.25">
      <c r="F64" s="171"/>
      <c r="G64" s="171"/>
      <c r="H64" s="171"/>
    </row>
    <row r="65" spans="6:8" x14ac:dyDescent="0.25">
      <c r="F65" s="171"/>
      <c r="G65" s="171"/>
      <c r="H65" s="171"/>
    </row>
    <row r="66" spans="6:8" x14ac:dyDescent="0.25">
      <c r="F66" s="171"/>
      <c r="G66" s="171"/>
      <c r="H66" s="171"/>
    </row>
    <row r="67" spans="6:8" x14ac:dyDescent="0.25">
      <c r="F67" s="171"/>
      <c r="G67" s="171"/>
      <c r="H67" s="171"/>
    </row>
    <row r="68" spans="6:8" x14ac:dyDescent="0.25">
      <c r="F68" s="171"/>
      <c r="G68" s="171"/>
      <c r="H68" s="171"/>
    </row>
    <row r="69" spans="6:8" x14ac:dyDescent="0.25">
      <c r="F69" s="171"/>
      <c r="G69" s="171"/>
      <c r="H69" s="171"/>
    </row>
    <row r="70" spans="6:8" x14ac:dyDescent="0.25">
      <c r="F70" s="171"/>
      <c r="G70" s="171"/>
      <c r="H70" s="171"/>
    </row>
    <row r="71" spans="6:8" x14ac:dyDescent="0.25">
      <c r="F71" s="171"/>
      <c r="G71" s="171"/>
      <c r="H71" s="171"/>
    </row>
    <row r="72" spans="6:8" x14ac:dyDescent="0.25">
      <c r="F72" s="171"/>
      <c r="G72" s="171"/>
      <c r="H72" s="171"/>
    </row>
    <row r="73" spans="6:8" x14ac:dyDescent="0.25">
      <c r="F73" s="171"/>
      <c r="G73" s="171"/>
      <c r="H73" s="171"/>
    </row>
    <row r="74" spans="6:8" x14ac:dyDescent="0.25">
      <c r="F74" s="171"/>
      <c r="G74" s="171"/>
      <c r="H74" s="171"/>
    </row>
    <row r="75" spans="6:8" x14ac:dyDescent="0.25">
      <c r="F75" s="171"/>
      <c r="G75" s="171"/>
      <c r="H75" s="171"/>
    </row>
    <row r="76" spans="6:8" x14ac:dyDescent="0.25">
      <c r="F76" s="171"/>
      <c r="G76" s="171"/>
      <c r="H76" s="171"/>
    </row>
    <row r="77" spans="6:8" x14ac:dyDescent="0.25">
      <c r="F77" s="171"/>
      <c r="G77" s="171"/>
      <c r="H77" s="171"/>
    </row>
    <row r="78" spans="6:8" x14ac:dyDescent="0.25">
      <c r="F78" s="171"/>
      <c r="G78" s="171"/>
      <c r="H78" s="171"/>
    </row>
    <row r="79" spans="6:8" x14ac:dyDescent="0.25">
      <c r="F79" s="171"/>
      <c r="G79" s="171"/>
      <c r="H79" s="171"/>
    </row>
    <row r="80" spans="6:8" x14ac:dyDescent="0.25">
      <c r="F80" s="171"/>
      <c r="G80" s="171"/>
      <c r="H80" s="171"/>
    </row>
    <row r="81" spans="6:8" x14ac:dyDescent="0.25">
      <c r="F81" s="171"/>
      <c r="G81" s="171"/>
      <c r="H81" s="171"/>
    </row>
    <row r="82" spans="6:8" x14ac:dyDescent="0.25">
      <c r="F82" s="171"/>
      <c r="G82" s="171"/>
      <c r="H82" s="171"/>
    </row>
    <row r="83" spans="6:8" x14ac:dyDescent="0.25">
      <c r="F83" s="171"/>
      <c r="G83" s="171"/>
      <c r="H83" s="171"/>
    </row>
    <row r="84" spans="6:8" x14ac:dyDescent="0.25">
      <c r="F84" s="171"/>
      <c r="G84" s="171"/>
      <c r="H84" s="171"/>
    </row>
    <row r="85" spans="6:8" x14ac:dyDescent="0.25">
      <c r="F85" s="171"/>
      <c r="G85" s="171"/>
      <c r="H85" s="171"/>
    </row>
    <row r="86" spans="6:8" x14ac:dyDescent="0.25">
      <c r="F86" s="171"/>
      <c r="G86" s="171"/>
      <c r="H86" s="171"/>
    </row>
    <row r="87" spans="6:8" x14ac:dyDescent="0.25">
      <c r="F87" s="171"/>
      <c r="G87" s="171"/>
      <c r="H87" s="171"/>
    </row>
    <row r="88" spans="6:8" x14ac:dyDescent="0.25">
      <c r="F88" s="171"/>
      <c r="G88" s="171"/>
      <c r="H88" s="171"/>
    </row>
    <row r="89" spans="6:8" x14ac:dyDescent="0.25">
      <c r="F89" s="171"/>
      <c r="G89" s="171"/>
      <c r="H89" s="171"/>
    </row>
    <row r="90" spans="6:8" x14ac:dyDescent="0.25">
      <c r="F90" s="171"/>
      <c r="G90" s="171"/>
      <c r="H90" s="171"/>
    </row>
    <row r="91" spans="6:8" x14ac:dyDescent="0.25">
      <c r="F91" s="171"/>
      <c r="G91" s="171"/>
      <c r="H91" s="171"/>
    </row>
    <row r="92" spans="6:8" x14ac:dyDescent="0.25">
      <c r="F92" s="171"/>
      <c r="G92" s="171"/>
      <c r="H92" s="171"/>
    </row>
    <row r="93" spans="6:8" x14ac:dyDescent="0.25">
      <c r="F93" s="171"/>
      <c r="G93" s="171"/>
      <c r="H93" s="171"/>
    </row>
    <row r="94" spans="6:8" x14ac:dyDescent="0.25">
      <c r="F94" s="171"/>
      <c r="G94" s="171"/>
      <c r="H94" s="171"/>
    </row>
    <row r="95" spans="6:8" x14ac:dyDescent="0.25">
      <c r="F95" s="171"/>
      <c r="G95" s="171"/>
      <c r="H95" s="171"/>
    </row>
    <row r="96" spans="6:8" x14ac:dyDescent="0.25">
      <c r="F96" s="171"/>
      <c r="G96" s="171"/>
      <c r="H96" s="171"/>
    </row>
    <row r="97" spans="6:8" x14ac:dyDescent="0.25">
      <c r="F97" s="171"/>
      <c r="G97" s="171"/>
      <c r="H97" s="171"/>
    </row>
    <row r="98" spans="6:8" x14ac:dyDescent="0.25">
      <c r="F98" s="171"/>
      <c r="G98" s="171"/>
      <c r="H98" s="171"/>
    </row>
    <row r="99" spans="6:8" x14ac:dyDescent="0.25">
      <c r="F99" s="171"/>
      <c r="G99" s="171"/>
      <c r="H99" s="171"/>
    </row>
    <row r="100" spans="6:8" x14ac:dyDescent="0.25">
      <c r="F100" s="171"/>
      <c r="G100" s="171"/>
      <c r="H100" s="171"/>
    </row>
    <row r="101" spans="6:8" x14ac:dyDescent="0.25">
      <c r="F101" s="171"/>
      <c r="G101" s="171"/>
      <c r="H101" s="171"/>
    </row>
    <row r="102" spans="6:8" x14ac:dyDescent="0.25">
      <c r="F102" s="171"/>
      <c r="G102" s="171"/>
      <c r="H102" s="171"/>
    </row>
    <row r="103" spans="6:8" x14ac:dyDescent="0.25">
      <c r="F103" s="171"/>
      <c r="G103" s="171"/>
      <c r="H103" s="171"/>
    </row>
    <row r="104" spans="6:8" x14ac:dyDescent="0.25">
      <c r="F104" s="171"/>
      <c r="G104" s="171"/>
      <c r="H104" s="171"/>
    </row>
    <row r="105" spans="6:8" x14ac:dyDescent="0.25">
      <c r="F105" s="171"/>
      <c r="G105" s="171"/>
      <c r="H105" s="171"/>
    </row>
    <row r="106" spans="6:8" x14ac:dyDescent="0.25">
      <c r="F106" s="171"/>
      <c r="G106" s="171"/>
      <c r="H106" s="171"/>
    </row>
    <row r="107" spans="6:8" x14ac:dyDescent="0.25">
      <c r="F107" s="171"/>
      <c r="G107" s="171"/>
      <c r="H107" s="171"/>
    </row>
    <row r="108" spans="6:8" x14ac:dyDescent="0.25">
      <c r="F108" s="171"/>
      <c r="G108" s="171"/>
      <c r="H108" s="171"/>
    </row>
    <row r="109" spans="6:8" x14ac:dyDescent="0.25">
      <c r="F109" s="171"/>
      <c r="G109" s="171"/>
      <c r="H109" s="171"/>
    </row>
    <row r="110" spans="6:8" x14ac:dyDescent="0.25">
      <c r="F110" s="171"/>
      <c r="G110" s="171"/>
      <c r="H110" s="171"/>
    </row>
    <row r="111" spans="6:8" x14ac:dyDescent="0.25">
      <c r="F111" s="171"/>
      <c r="G111" s="171"/>
      <c r="H111" s="171"/>
    </row>
    <row r="112" spans="6:8" x14ac:dyDescent="0.25">
      <c r="F112" s="171"/>
      <c r="G112" s="171"/>
      <c r="H112" s="171"/>
    </row>
    <row r="113" spans="6:8" x14ac:dyDescent="0.25">
      <c r="F113" s="171"/>
      <c r="G113" s="171"/>
      <c r="H113" s="171"/>
    </row>
    <row r="114" spans="6:8" x14ac:dyDescent="0.25">
      <c r="F114" s="171"/>
      <c r="G114" s="171"/>
      <c r="H114" s="171"/>
    </row>
    <row r="115" spans="6:8" x14ac:dyDescent="0.25">
      <c r="F115" s="171"/>
      <c r="G115" s="171"/>
      <c r="H115" s="171"/>
    </row>
    <row r="116" spans="6:8" x14ac:dyDescent="0.25">
      <c r="F116" s="171"/>
      <c r="G116" s="171"/>
      <c r="H116" s="171"/>
    </row>
    <row r="117" spans="6:8" x14ac:dyDescent="0.25">
      <c r="F117" s="171"/>
      <c r="G117" s="171"/>
      <c r="H117" s="171"/>
    </row>
    <row r="118" spans="6:8" x14ac:dyDescent="0.25">
      <c r="F118" s="171"/>
      <c r="G118" s="171"/>
      <c r="H118" s="171"/>
    </row>
    <row r="119" spans="6:8" x14ac:dyDescent="0.25">
      <c r="F119" s="171"/>
      <c r="G119" s="171"/>
      <c r="H119" s="171"/>
    </row>
    <row r="120" spans="6:8" x14ac:dyDescent="0.25">
      <c r="F120" s="171"/>
      <c r="G120" s="171"/>
      <c r="H120" s="171"/>
    </row>
    <row r="121" spans="6:8" x14ac:dyDescent="0.25">
      <c r="F121" s="171"/>
      <c r="G121" s="171"/>
      <c r="H121" s="171"/>
    </row>
    <row r="122" spans="6:8" x14ac:dyDescent="0.25">
      <c r="F122" s="171"/>
      <c r="G122" s="171"/>
      <c r="H122" s="171"/>
    </row>
    <row r="123" spans="6:8" x14ac:dyDescent="0.25">
      <c r="F123" s="171"/>
      <c r="G123" s="171"/>
      <c r="H123" s="171"/>
    </row>
    <row r="124" spans="6:8" x14ac:dyDescent="0.25">
      <c r="F124" s="171"/>
      <c r="G124" s="171"/>
      <c r="H124" s="171"/>
    </row>
    <row r="125" spans="6:8" x14ac:dyDescent="0.25">
      <c r="F125" s="171"/>
      <c r="G125" s="171"/>
      <c r="H125" s="171"/>
    </row>
    <row r="126" spans="6:8" x14ac:dyDescent="0.25">
      <c r="F126" s="171"/>
      <c r="G126" s="171"/>
      <c r="H126" s="171"/>
    </row>
    <row r="127" spans="6:8" x14ac:dyDescent="0.25">
      <c r="F127" s="171"/>
      <c r="G127" s="171"/>
      <c r="H127" s="171"/>
    </row>
    <row r="128" spans="6:8" x14ac:dyDescent="0.25">
      <c r="F128" s="171"/>
      <c r="G128" s="171"/>
      <c r="H128" s="171"/>
    </row>
    <row r="129" spans="6:8" x14ac:dyDescent="0.25">
      <c r="F129" s="171"/>
      <c r="G129" s="171"/>
      <c r="H129" s="171"/>
    </row>
    <row r="130" spans="6:8" x14ac:dyDescent="0.25">
      <c r="F130" s="171"/>
      <c r="G130" s="171"/>
      <c r="H130" s="171"/>
    </row>
    <row r="131" spans="6:8" x14ac:dyDescent="0.25">
      <c r="F131" s="171"/>
      <c r="G131" s="171"/>
      <c r="H131" s="171"/>
    </row>
    <row r="132" spans="6:8" x14ac:dyDescent="0.25">
      <c r="F132" s="171"/>
      <c r="G132" s="171"/>
      <c r="H132" s="171"/>
    </row>
    <row r="133" spans="6:8" x14ac:dyDescent="0.25">
      <c r="F133" s="171"/>
      <c r="G133" s="171"/>
      <c r="H133" s="171"/>
    </row>
    <row r="134" spans="6:8" x14ac:dyDescent="0.25">
      <c r="F134" s="171"/>
      <c r="G134" s="171"/>
      <c r="H134" s="171"/>
    </row>
    <row r="135" spans="6:8" x14ac:dyDescent="0.25">
      <c r="F135" s="171"/>
      <c r="G135" s="171"/>
      <c r="H135" s="171"/>
    </row>
    <row r="136" spans="6:8" x14ac:dyDescent="0.25">
      <c r="F136" s="171"/>
      <c r="G136" s="171"/>
      <c r="H136" s="171"/>
    </row>
    <row r="137" spans="6:8" x14ac:dyDescent="0.25">
      <c r="F137" s="171"/>
      <c r="G137" s="171"/>
      <c r="H137" s="171"/>
    </row>
    <row r="138" spans="6:8" x14ac:dyDescent="0.25">
      <c r="F138" s="171"/>
      <c r="G138" s="171"/>
      <c r="H138" s="171"/>
    </row>
    <row r="139" spans="6:8" x14ac:dyDescent="0.25">
      <c r="F139" s="171"/>
      <c r="G139" s="171"/>
      <c r="H139" s="171"/>
    </row>
    <row r="140" spans="6:8" x14ac:dyDescent="0.25">
      <c r="F140" s="171"/>
      <c r="G140" s="171"/>
      <c r="H140" s="171"/>
    </row>
    <row r="141" spans="6:8" x14ac:dyDescent="0.25">
      <c r="F141" s="171"/>
      <c r="G141" s="171"/>
      <c r="H141" s="171"/>
    </row>
    <row r="142" spans="6:8" x14ac:dyDescent="0.25">
      <c r="F142" s="171"/>
      <c r="G142" s="171"/>
      <c r="H142" s="171"/>
    </row>
    <row r="143" spans="6:8" x14ac:dyDescent="0.25">
      <c r="F143" s="171"/>
      <c r="G143" s="171"/>
      <c r="H143" s="171"/>
    </row>
    <row r="144" spans="6:8" x14ac:dyDescent="0.25">
      <c r="F144" s="171"/>
      <c r="G144" s="171"/>
      <c r="H144" s="171"/>
    </row>
    <row r="145" spans="6:8" x14ac:dyDescent="0.25">
      <c r="F145" s="171"/>
      <c r="G145" s="171"/>
      <c r="H145" s="171"/>
    </row>
    <row r="146" spans="6:8" x14ac:dyDescent="0.25">
      <c r="F146" s="171"/>
      <c r="G146" s="171"/>
      <c r="H146" s="171"/>
    </row>
    <row r="147" spans="6:8" x14ac:dyDescent="0.25">
      <c r="F147" s="171"/>
      <c r="G147" s="171"/>
      <c r="H147" s="171"/>
    </row>
    <row r="148" spans="6:8" x14ac:dyDescent="0.25">
      <c r="F148" s="171"/>
      <c r="G148" s="171"/>
      <c r="H148" s="171"/>
    </row>
    <row r="149" spans="6:8" x14ac:dyDescent="0.25">
      <c r="F149" s="171"/>
      <c r="G149" s="171"/>
      <c r="H149" s="171"/>
    </row>
    <row r="150" spans="6:8" x14ac:dyDescent="0.25">
      <c r="F150" s="171"/>
      <c r="G150" s="171"/>
      <c r="H150" s="171"/>
    </row>
    <row r="151" spans="6:8" x14ac:dyDescent="0.25">
      <c r="F151" s="171"/>
      <c r="G151" s="171"/>
      <c r="H151" s="171"/>
    </row>
    <row r="152" spans="6:8" x14ac:dyDescent="0.25">
      <c r="F152" s="171"/>
      <c r="G152" s="171"/>
      <c r="H152" s="171"/>
    </row>
    <row r="153" spans="6:8" x14ac:dyDescent="0.25">
      <c r="F153" s="171"/>
      <c r="G153" s="171"/>
      <c r="H153" s="171"/>
    </row>
    <row r="154" spans="6:8" x14ac:dyDescent="0.25">
      <c r="F154" s="171"/>
      <c r="G154" s="171"/>
      <c r="H154" s="171"/>
    </row>
    <row r="155" spans="6:8" x14ac:dyDescent="0.25">
      <c r="F155" s="171"/>
      <c r="G155" s="171"/>
      <c r="H155" s="171"/>
    </row>
    <row r="156" spans="6:8" x14ac:dyDescent="0.25">
      <c r="F156" s="171"/>
      <c r="G156" s="171"/>
      <c r="H156" s="171"/>
    </row>
    <row r="157" spans="6:8" x14ac:dyDescent="0.25">
      <c r="F157" s="171"/>
      <c r="G157" s="171"/>
      <c r="H157" s="171"/>
    </row>
    <row r="158" spans="6:8" x14ac:dyDescent="0.25">
      <c r="F158" s="171"/>
      <c r="G158" s="171"/>
      <c r="H158" s="171"/>
    </row>
    <row r="159" spans="6:8" x14ac:dyDescent="0.25">
      <c r="F159" s="171"/>
      <c r="G159" s="171"/>
      <c r="H159" s="171"/>
    </row>
    <row r="160" spans="6:8" x14ac:dyDescent="0.25">
      <c r="F160" s="171"/>
      <c r="G160" s="171"/>
      <c r="H160" s="171"/>
    </row>
    <row r="161" spans="6:8" x14ac:dyDescent="0.25">
      <c r="F161" s="171"/>
      <c r="G161" s="171"/>
      <c r="H161" s="171"/>
    </row>
    <row r="162" spans="6:8" x14ac:dyDescent="0.25">
      <c r="F162" s="171"/>
      <c r="G162" s="171"/>
      <c r="H162" s="171"/>
    </row>
    <row r="163" spans="6:8" x14ac:dyDescent="0.25">
      <c r="F163" s="171"/>
      <c r="G163" s="171"/>
      <c r="H163" s="171"/>
    </row>
    <row r="164" spans="6:8" x14ac:dyDescent="0.25">
      <c r="F164" s="171"/>
      <c r="G164" s="171"/>
      <c r="H164" s="171"/>
    </row>
    <row r="165" spans="6:8" x14ac:dyDescent="0.25">
      <c r="F165" s="171"/>
      <c r="G165" s="171"/>
      <c r="H165" s="171"/>
    </row>
    <row r="166" spans="6:8" x14ac:dyDescent="0.25">
      <c r="F166" s="171"/>
      <c r="G166" s="171"/>
      <c r="H166" s="171"/>
    </row>
    <row r="167" spans="6:8" x14ac:dyDescent="0.25">
      <c r="F167" s="171"/>
      <c r="G167" s="171"/>
      <c r="H167" s="171"/>
    </row>
    <row r="168" spans="6:8" x14ac:dyDescent="0.25">
      <c r="F168" s="171"/>
      <c r="G168" s="171"/>
      <c r="H168" s="171"/>
    </row>
    <row r="169" spans="6:8" x14ac:dyDescent="0.25">
      <c r="F169" s="171"/>
      <c r="G169" s="171"/>
      <c r="H169" s="171"/>
    </row>
    <row r="170" spans="6:8" x14ac:dyDescent="0.25">
      <c r="F170" s="171"/>
      <c r="G170" s="171"/>
      <c r="H170" s="171"/>
    </row>
    <row r="171" spans="6:8" x14ac:dyDescent="0.25">
      <c r="F171" s="171"/>
      <c r="G171" s="171"/>
      <c r="H171" s="171"/>
    </row>
    <row r="172" spans="6:8" x14ac:dyDescent="0.25">
      <c r="F172" s="171"/>
      <c r="G172" s="171"/>
      <c r="H172" s="171"/>
    </row>
    <row r="173" spans="6:8" x14ac:dyDescent="0.25">
      <c r="F173" s="171"/>
      <c r="G173" s="171"/>
      <c r="H173" s="171"/>
    </row>
    <row r="174" spans="6:8" x14ac:dyDescent="0.25">
      <c r="F174" s="171"/>
      <c r="G174" s="171"/>
      <c r="H174" s="171"/>
    </row>
    <row r="175" spans="6:8" x14ac:dyDescent="0.25">
      <c r="F175" s="171"/>
      <c r="G175" s="171"/>
      <c r="H175" s="171"/>
    </row>
    <row r="176" spans="6:8" x14ac:dyDescent="0.25">
      <c r="F176" s="171"/>
      <c r="G176" s="171"/>
      <c r="H176" s="171"/>
    </row>
    <row r="177" spans="6:8" x14ac:dyDescent="0.25">
      <c r="F177" s="171"/>
      <c r="G177" s="171"/>
      <c r="H177" s="171"/>
    </row>
    <row r="178" spans="6:8" x14ac:dyDescent="0.25">
      <c r="F178" s="171"/>
      <c r="G178" s="171"/>
      <c r="H178" s="171"/>
    </row>
    <row r="179" spans="6:8" x14ac:dyDescent="0.25">
      <c r="F179" s="171"/>
      <c r="G179" s="171"/>
      <c r="H179" s="171"/>
    </row>
    <row r="180" spans="6:8" x14ac:dyDescent="0.25">
      <c r="F180" s="171"/>
      <c r="G180" s="171"/>
      <c r="H180" s="171"/>
    </row>
    <row r="181" spans="6:8" x14ac:dyDescent="0.25">
      <c r="F181" s="171"/>
      <c r="G181" s="171"/>
      <c r="H181" s="171"/>
    </row>
    <row r="182" spans="6:8" x14ac:dyDescent="0.25">
      <c r="F182" s="171"/>
      <c r="G182" s="171"/>
      <c r="H182" s="171"/>
    </row>
    <row r="183" spans="6:8" x14ac:dyDescent="0.25">
      <c r="F183" s="171"/>
      <c r="G183" s="171"/>
      <c r="H183" s="171"/>
    </row>
    <row r="184" spans="6:8" x14ac:dyDescent="0.25">
      <c r="F184" s="171"/>
      <c r="G184" s="171"/>
      <c r="H184" s="171"/>
    </row>
    <row r="185" spans="6:8" x14ac:dyDescent="0.25">
      <c r="F185" s="171"/>
      <c r="G185" s="171"/>
      <c r="H185" s="171"/>
    </row>
    <row r="186" spans="6:8" x14ac:dyDescent="0.25">
      <c r="F186" s="171"/>
      <c r="G186" s="171"/>
      <c r="H186" s="171"/>
    </row>
    <row r="187" spans="6:8" x14ac:dyDescent="0.25">
      <c r="F187" s="171"/>
      <c r="G187" s="171"/>
      <c r="H187" s="171"/>
    </row>
    <row r="188" spans="6:8" x14ac:dyDescent="0.25">
      <c r="F188" s="171"/>
      <c r="G188" s="171"/>
      <c r="H188" s="171"/>
    </row>
    <row r="189" spans="6:8" x14ac:dyDescent="0.25">
      <c r="F189" s="171"/>
      <c r="G189" s="171"/>
      <c r="H189" s="171"/>
    </row>
    <row r="190" spans="6:8" x14ac:dyDescent="0.25">
      <c r="F190" s="171"/>
      <c r="G190" s="171"/>
      <c r="H190" s="171"/>
    </row>
    <row r="191" spans="6:8" x14ac:dyDescent="0.25">
      <c r="F191" s="171"/>
      <c r="G191" s="171"/>
      <c r="H191" s="171"/>
    </row>
    <row r="192" spans="6:8" x14ac:dyDescent="0.25">
      <c r="F192" s="171"/>
      <c r="G192" s="171"/>
      <c r="H192" s="171"/>
    </row>
    <row r="193" spans="6:8" x14ac:dyDescent="0.25">
      <c r="F193" s="171"/>
      <c r="G193" s="171"/>
      <c r="H193" s="171"/>
    </row>
    <row r="194" spans="6:8" x14ac:dyDescent="0.25">
      <c r="F194" s="171"/>
      <c r="G194" s="171"/>
      <c r="H194" s="171"/>
    </row>
    <row r="195" spans="6:8" x14ac:dyDescent="0.25">
      <c r="F195" s="171"/>
      <c r="G195" s="171"/>
      <c r="H195" s="171"/>
    </row>
    <row r="196" spans="6:8" x14ac:dyDescent="0.25">
      <c r="F196" s="171"/>
      <c r="G196" s="171"/>
      <c r="H196" s="171"/>
    </row>
    <row r="197" spans="6:8" x14ac:dyDescent="0.25">
      <c r="F197" s="171"/>
      <c r="G197" s="171"/>
      <c r="H197" s="171"/>
    </row>
    <row r="198" spans="6:8" x14ac:dyDescent="0.25">
      <c r="F198" s="171"/>
      <c r="G198" s="171"/>
      <c r="H198" s="171"/>
    </row>
    <row r="199" spans="6:8" x14ac:dyDescent="0.25">
      <c r="F199" s="171"/>
      <c r="G199" s="171"/>
      <c r="H199" s="171"/>
    </row>
    <row r="200" spans="6:8" x14ac:dyDescent="0.25">
      <c r="F200" s="171"/>
      <c r="G200" s="171"/>
      <c r="H200" s="171"/>
    </row>
    <row r="201" spans="6:8" x14ac:dyDescent="0.25">
      <c r="F201" s="171"/>
      <c r="G201" s="171"/>
      <c r="H201" s="171"/>
    </row>
    <row r="202" spans="6:8" x14ac:dyDescent="0.25">
      <c r="F202" s="171"/>
      <c r="G202" s="171"/>
      <c r="H202" s="171"/>
    </row>
    <row r="203" spans="6:8" x14ac:dyDescent="0.25">
      <c r="F203" s="171"/>
      <c r="G203" s="171"/>
      <c r="H203" s="171"/>
    </row>
    <row r="204" spans="6:8" x14ac:dyDescent="0.25">
      <c r="F204" s="171"/>
      <c r="G204" s="171"/>
      <c r="H204" s="171"/>
    </row>
    <row r="205" spans="6:8" x14ac:dyDescent="0.25">
      <c r="F205" s="171"/>
      <c r="G205" s="171"/>
      <c r="H205" s="171"/>
    </row>
    <row r="206" spans="6:8" x14ac:dyDescent="0.25">
      <c r="F206" s="171"/>
      <c r="G206" s="171"/>
      <c r="H206" s="171"/>
    </row>
    <row r="207" spans="6:8" x14ac:dyDescent="0.25">
      <c r="F207" s="171"/>
      <c r="G207" s="171"/>
      <c r="H207" s="171"/>
    </row>
    <row r="208" spans="6:8" x14ac:dyDescent="0.25">
      <c r="F208" s="171"/>
      <c r="G208" s="171"/>
      <c r="H208" s="171"/>
    </row>
    <row r="209" spans="6:8" x14ac:dyDescent="0.25">
      <c r="F209" s="171"/>
      <c r="G209" s="171"/>
      <c r="H209" s="171"/>
    </row>
    <row r="210" spans="6:8" x14ac:dyDescent="0.25">
      <c r="F210" s="171"/>
      <c r="G210" s="171"/>
      <c r="H210" s="171"/>
    </row>
    <row r="211" spans="6:8" x14ac:dyDescent="0.25">
      <c r="F211" s="171"/>
      <c r="G211" s="171"/>
      <c r="H211" s="171"/>
    </row>
    <row r="212" spans="6:8" x14ac:dyDescent="0.25">
      <c r="F212" s="171"/>
      <c r="G212" s="171"/>
      <c r="H212" s="171"/>
    </row>
    <row r="213" spans="6:8" x14ac:dyDescent="0.25">
      <c r="F213" s="171"/>
      <c r="G213" s="171"/>
      <c r="H213" s="171"/>
    </row>
    <row r="214" spans="6:8" x14ac:dyDescent="0.25">
      <c r="F214" s="171"/>
      <c r="G214" s="171"/>
      <c r="H214" s="171"/>
    </row>
    <row r="215" spans="6:8" x14ac:dyDescent="0.25">
      <c r="F215" s="171"/>
      <c r="G215" s="171"/>
      <c r="H215" s="171"/>
    </row>
    <row r="216" spans="6:8" x14ac:dyDescent="0.25">
      <c r="F216" s="171"/>
      <c r="G216" s="171"/>
      <c r="H216" s="171"/>
    </row>
    <row r="217" spans="6:8" x14ac:dyDescent="0.25">
      <c r="F217" s="171"/>
      <c r="G217" s="171"/>
      <c r="H217" s="171"/>
    </row>
    <row r="218" spans="6:8" x14ac:dyDescent="0.25">
      <c r="F218" s="171"/>
      <c r="G218" s="171"/>
      <c r="H218" s="171"/>
    </row>
    <row r="219" spans="6:8" x14ac:dyDescent="0.25">
      <c r="F219" s="171"/>
      <c r="G219" s="171"/>
      <c r="H219" s="171"/>
    </row>
    <row r="220" spans="6:8" x14ac:dyDescent="0.25">
      <c r="F220" s="171"/>
      <c r="G220" s="171"/>
      <c r="H220" s="171"/>
    </row>
    <row r="221" spans="6:8" x14ac:dyDescent="0.25">
      <c r="F221" s="171"/>
      <c r="G221" s="171"/>
      <c r="H221" s="171"/>
    </row>
    <row r="222" spans="6:8" x14ac:dyDescent="0.25">
      <c r="F222" s="171"/>
      <c r="G222" s="171"/>
      <c r="H222" s="171"/>
    </row>
    <row r="223" spans="6:8" x14ac:dyDescent="0.25">
      <c r="F223" s="171"/>
      <c r="G223" s="171"/>
      <c r="H223" s="171"/>
    </row>
    <row r="224" spans="6:8" x14ac:dyDescent="0.25">
      <c r="F224" s="171"/>
      <c r="G224" s="171"/>
      <c r="H224" s="171"/>
    </row>
    <row r="225" spans="6:8" x14ac:dyDescent="0.25">
      <c r="F225" s="171"/>
      <c r="G225" s="171"/>
      <c r="H225" s="171"/>
    </row>
    <row r="226" spans="6:8" x14ac:dyDescent="0.25">
      <c r="F226" s="171"/>
      <c r="G226" s="171"/>
      <c r="H226" s="171"/>
    </row>
    <row r="227" spans="6:8" x14ac:dyDescent="0.25">
      <c r="F227" s="171"/>
      <c r="G227" s="171"/>
      <c r="H227" s="171"/>
    </row>
    <row r="228" spans="6:8" x14ac:dyDescent="0.25">
      <c r="F228" s="171"/>
      <c r="G228" s="171"/>
      <c r="H228" s="171"/>
    </row>
    <row r="229" spans="6:8" x14ac:dyDescent="0.25">
      <c r="F229" s="171"/>
      <c r="G229" s="171"/>
      <c r="H229" s="171"/>
    </row>
    <row r="230" spans="6:8" x14ac:dyDescent="0.25">
      <c r="F230" s="171"/>
      <c r="G230" s="171"/>
      <c r="H230" s="171"/>
    </row>
    <row r="231" spans="6:8" x14ac:dyDescent="0.25">
      <c r="F231" s="171"/>
      <c r="G231" s="171"/>
      <c r="H231" s="171"/>
    </row>
    <row r="232" spans="6:8" x14ac:dyDescent="0.25">
      <c r="F232" s="171"/>
      <c r="G232" s="171"/>
      <c r="H232" s="171"/>
    </row>
    <row r="233" spans="6:8" x14ac:dyDescent="0.25">
      <c r="F233" s="171"/>
      <c r="G233" s="171"/>
      <c r="H233" s="171"/>
    </row>
    <row r="234" spans="6:8" x14ac:dyDescent="0.25">
      <c r="F234" s="171"/>
      <c r="G234" s="171"/>
      <c r="H234" s="171"/>
    </row>
    <row r="235" spans="6:8" x14ac:dyDescent="0.25">
      <c r="F235" s="171"/>
      <c r="G235" s="171"/>
      <c r="H235" s="171"/>
    </row>
    <row r="236" spans="6:8" x14ac:dyDescent="0.25">
      <c r="F236" s="171"/>
      <c r="G236" s="171"/>
      <c r="H236" s="171"/>
    </row>
    <row r="237" spans="6:8" x14ac:dyDescent="0.25">
      <c r="F237" s="171"/>
      <c r="G237" s="171"/>
      <c r="H237" s="171"/>
    </row>
    <row r="238" spans="6:8" x14ac:dyDescent="0.25">
      <c r="F238" s="171"/>
      <c r="G238" s="171"/>
      <c r="H238" s="171"/>
    </row>
    <row r="239" spans="6:8" x14ac:dyDescent="0.25">
      <c r="F239" s="171"/>
      <c r="G239" s="171"/>
      <c r="H239" s="171"/>
    </row>
    <row r="240" spans="6:8" x14ac:dyDescent="0.25">
      <c r="F240" s="171"/>
      <c r="G240" s="171"/>
      <c r="H240" s="171"/>
    </row>
    <row r="241" spans="6:8" x14ac:dyDescent="0.25">
      <c r="F241" s="171"/>
      <c r="G241" s="171"/>
      <c r="H241" s="171"/>
    </row>
    <row r="242" spans="6:8" x14ac:dyDescent="0.25">
      <c r="F242" s="171"/>
      <c r="G242" s="171"/>
      <c r="H242" s="171"/>
    </row>
    <row r="243" spans="6:8" x14ac:dyDescent="0.25">
      <c r="F243" s="171"/>
      <c r="G243" s="171"/>
      <c r="H243" s="171"/>
    </row>
    <row r="244" spans="6:8" x14ac:dyDescent="0.25">
      <c r="F244" s="171"/>
      <c r="G244" s="171"/>
      <c r="H244" s="171"/>
    </row>
    <row r="245" spans="6:8" x14ac:dyDescent="0.25">
      <c r="F245" s="171"/>
      <c r="G245" s="171"/>
      <c r="H245" s="171"/>
    </row>
    <row r="246" spans="6:8" x14ac:dyDescent="0.25">
      <c r="F246" s="171"/>
      <c r="G246" s="171"/>
      <c r="H246" s="171"/>
    </row>
    <row r="247" spans="6:8" x14ac:dyDescent="0.25">
      <c r="F247" s="171"/>
      <c r="G247" s="171"/>
      <c r="H247" s="171"/>
    </row>
    <row r="248" spans="6:8" x14ac:dyDescent="0.25">
      <c r="F248" s="171"/>
      <c r="G248" s="171"/>
      <c r="H248" s="171"/>
    </row>
    <row r="249" spans="6:8" x14ac:dyDescent="0.25">
      <c r="F249" s="171"/>
      <c r="G249" s="171"/>
      <c r="H249" s="171"/>
    </row>
    <row r="250" spans="6:8" x14ac:dyDescent="0.25">
      <c r="F250" s="171"/>
      <c r="G250" s="171"/>
      <c r="H250" s="171"/>
    </row>
    <row r="251" spans="6:8" x14ac:dyDescent="0.25">
      <c r="F251" s="171"/>
      <c r="G251" s="171"/>
      <c r="H251" s="171"/>
    </row>
    <row r="252" spans="6:8" x14ac:dyDescent="0.25">
      <c r="F252" s="171"/>
      <c r="G252" s="171"/>
      <c r="H252" s="171"/>
    </row>
    <row r="253" spans="6:8" x14ac:dyDescent="0.25">
      <c r="F253" s="171"/>
      <c r="G253" s="171"/>
      <c r="H253" s="171"/>
    </row>
    <row r="254" spans="6:8" x14ac:dyDescent="0.25">
      <c r="F254" s="171"/>
      <c r="G254" s="171"/>
      <c r="H254" s="171"/>
    </row>
    <row r="255" spans="6:8" x14ac:dyDescent="0.25">
      <c r="F255" s="171"/>
      <c r="G255" s="171"/>
      <c r="H255" s="171"/>
    </row>
    <row r="256" spans="6:8" x14ac:dyDescent="0.25">
      <c r="F256" s="171"/>
      <c r="G256" s="171"/>
      <c r="H256" s="171"/>
    </row>
    <row r="257" spans="6:8" x14ac:dyDescent="0.25">
      <c r="F257" s="171"/>
      <c r="G257" s="171"/>
      <c r="H257" s="171"/>
    </row>
    <row r="258" spans="6:8" x14ac:dyDescent="0.25">
      <c r="F258" s="171"/>
      <c r="G258" s="171"/>
      <c r="H258" s="171"/>
    </row>
    <row r="259" spans="6:8" x14ac:dyDescent="0.25">
      <c r="F259" s="171"/>
      <c r="G259" s="171"/>
      <c r="H259" s="171"/>
    </row>
    <row r="260" spans="6:8" x14ac:dyDescent="0.25">
      <c r="F260" s="171"/>
      <c r="G260" s="171"/>
      <c r="H260" s="171"/>
    </row>
    <row r="261" spans="6:8" x14ac:dyDescent="0.25">
      <c r="F261" s="171"/>
      <c r="G261" s="171"/>
      <c r="H261" s="171"/>
    </row>
    <row r="262" spans="6:8" x14ac:dyDescent="0.25">
      <c r="F262" s="171"/>
      <c r="G262" s="171"/>
      <c r="H262" s="171"/>
    </row>
    <row r="263" spans="6:8" x14ac:dyDescent="0.25">
      <c r="F263" s="171"/>
      <c r="G263" s="171"/>
      <c r="H263" s="171"/>
    </row>
    <row r="264" spans="6:8" x14ac:dyDescent="0.25">
      <c r="F264" s="171"/>
      <c r="G264" s="171"/>
      <c r="H264" s="171"/>
    </row>
    <row r="265" spans="6:8" x14ac:dyDescent="0.25">
      <c r="F265" s="171"/>
      <c r="G265" s="171"/>
      <c r="H265" s="171"/>
    </row>
    <row r="266" spans="6:8" x14ac:dyDescent="0.25">
      <c r="F266" s="171"/>
      <c r="G266" s="171"/>
      <c r="H266" s="171"/>
    </row>
    <row r="267" spans="6:8" x14ac:dyDescent="0.25">
      <c r="F267" s="171"/>
      <c r="G267" s="171"/>
      <c r="H267" s="171"/>
    </row>
    <row r="268" spans="6:8" x14ac:dyDescent="0.25">
      <c r="F268" s="171"/>
      <c r="G268" s="171"/>
      <c r="H268" s="171"/>
    </row>
    <row r="269" spans="6:8" x14ac:dyDescent="0.25">
      <c r="F269" s="171"/>
      <c r="G269" s="171"/>
      <c r="H269" s="171"/>
    </row>
    <row r="270" spans="6:8" x14ac:dyDescent="0.25">
      <c r="F270" s="171"/>
      <c r="G270" s="171"/>
      <c r="H270" s="171"/>
    </row>
    <row r="271" spans="6:8" x14ac:dyDescent="0.25">
      <c r="F271" s="171"/>
      <c r="G271" s="171"/>
      <c r="H271" s="171"/>
    </row>
    <row r="272" spans="6:8" x14ac:dyDescent="0.25">
      <c r="F272" s="171"/>
      <c r="G272" s="171"/>
      <c r="H272" s="171"/>
    </row>
    <row r="273" spans="6:8" x14ac:dyDescent="0.25">
      <c r="F273" s="171"/>
      <c r="G273" s="171"/>
      <c r="H273" s="171"/>
    </row>
    <row r="274" spans="6:8" x14ac:dyDescent="0.25">
      <c r="F274" s="171"/>
      <c r="G274" s="171"/>
      <c r="H274" s="171"/>
    </row>
    <row r="275" spans="6:8" x14ac:dyDescent="0.25">
      <c r="F275" s="171"/>
      <c r="G275" s="171"/>
      <c r="H275" s="171"/>
    </row>
    <row r="276" spans="6:8" x14ac:dyDescent="0.25">
      <c r="F276" s="171"/>
      <c r="G276" s="171"/>
      <c r="H276" s="171"/>
    </row>
    <row r="277" spans="6:8" x14ac:dyDescent="0.25">
      <c r="F277" s="171"/>
      <c r="G277" s="171"/>
      <c r="H277" s="171"/>
    </row>
    <row r="278" spans="6:8" x14ac:dyDescent="0.25">
      <c r="F278" s="171"/>
      <c r="G278" s="171"/>
      <c r="H278" s="171"/>
    </row>
    <row r="279" spans="6:8" x14ac:dyDescent="0.25">
      <c r="F279" s="171"/>
      <c r="G279" s="171"/>
      <c r="H279" s="171"/>
    </row>
    <row r="280" spans="6:8" x14ac:dyDescent="0.25">
      <c r="F280" s="171"/>
      <c r="G280" s="171"/>
      <c r="H280" s="171"/>
    </row>
    <row r="281" spans="6:8" x14ac:dyDescent="0.25">
      <c r="F281" s="171"/>
      <c r="G281" s="171"/>
      <c r="H281" s="171"/>
    </row>
    <row r="282" spans="6:8" x14ac:dyDescent="0.25">
      <c r="F282" s="171"/>
      <c r="G282" s="171"/>
      <c r="H282" s="171"/>
    </row>
    <row r="283" spans="6:8" x14ac:dyDescent="0.25">
      <c r="F283" s="171"/>
      <c r="G283" s="171"/>
      <c r="H283" s="171"/>
    </row>
    <row r="284" spans="6:8" x14ac:dyDescent="0.25">
      <c r="F284" s="171"/>
      <c r="G284" s="171"/>
      <c r="H284" s="171"/>
    </row>
    <row r="285" spans="6:8" x14ac:dyDescent="0.25">
      <c r="F285" s="171"/>
      <c r="G285" s="171"/>
      <c r="H285" s="171"/>
    </row>
    <row r="286" spans="6:8" x14ac:dyDescent="0.25">
      <c r="F286" s="171"/>
      <c r="G286" s="171"/>
      <c r="H286" s="171"/>
    </row>
    <row r="287" spans="6:8" x14ac:dyDescent="0.25">
      <c r="F287" s="171"/>
      <c r="G287" s="171"/>
      <c r="H287" s="171"/>
    </row>
    <row r="288" spans="6:8" x14ac:dyDescent="0.25">
      <c r="F288" s="171"/>
      <c r="G288" s="171"/>
      <c r="H288" s="171"/>
    </row>
    <row r="289" spans="6:8" x14ac:dyDescent="0.25">
      <c r="F289" s="171"/>
      <c r="G289" s="171"/>
      <c r="H289" s="171"/>
    </row>
    <row r="290" spans="6:8" x14ac:dyDescent="0.25">
      <c r="F290" s="171"/>
      <c r="G290" s="171"/>
      <c r="H290" s="171"/>
    </row>
    <row r="291" spans="6:8" x14ac:dyDescent="0.25">
      <c r="F291" s="171"/>
      <c r="G291" s="171"/>
      <c r="H291" s="171"/>
    </row>
    <row r="292" spans="6:8" x14ac:dyDescent="0.25">
      <c r="F292" s="171"/>
      <c r="G292" s="171"/>
      <c r="H292" s="171"/>
    </row>
    <row r="293" spans="6:8" x14ac:dyDescent="0.25">
      <c r="F293" s="171"/>
      <c r="G293" s="171"/>
      <c r="H293" s="171"/>
    </row>
    <row r="294" spans="6:8" x14ac:dyDescent="0.25">
      <c r="F294" s="171"/>
      <c r="G294" s="171"/>
      <c r="H294" s="171"/>
    </row>
    <row r="295" spans="6:8" x14ac:dyDescent="0.25">
      <c r="F295" s="171"/>
      <c r="G295" s="171"/>
      <c r="H295" s="171"/>
    </row>
    <row r="296" spans="6:8" x14ac:dyDescent="0.25">
      <c r="F296" s="171"/>
      <c r="G296" s="171"/>
      <c r="H296" s="171"/>
    </row>
    <row r="297" spans="6:8" x14ac:dyDescent="0.25">
      <c r="F297" s="171"/>
      <c r="G297" s="171"/>
      <c r="H297" s="171"/>
    </row>
    <row r="298" spans="6:8" x14ac:dyDescent="0.25">
      <c r="F298" s="171"/>
      <c r="G298" s="171"/>
      <c r="H298" s="171"/>
    </row>
    <row r="299" spans="6:8" x14ac:dyDescent="0.25">
      <c r="F299" s="171"/>
      <c r="G299" s="171"/>
      <c r="H299" s="171"/>
    </row>
    <row r="300" spans="6:8" x14ac:dyDescent="0.25">
      <c r="F300" s="171"/>
      <c r="G300" s="171"/>
      <c r="H300" s="171"/>
    </row>
    <row r="301" spans="6:8" x14ac:dyDescent="0.25">
      <c r="F301" s="171"/>
      <c r="G301" s="171"/>
      <c r="H301" s="171"/>
    </row>
    <row r="302" spans="6:8" x14ac:dyDescent="0.25">
      <c r="F302" s="171"/>
      <c r="G302" s="171"/>
      <c r="H302" s="171"/>
    </row>
    <row r="303" spans="6:8" x14ac:dyDescent="0.25">
      <c r="F303" s="171"/>
      <c r="G303" s="171"/>
      <c r="H303" s="171"/>
    </row>
    <row r="304" spans="6:8" x14ac:dyDescent="0.25">
      <c r="F304" s="171"/>
      <c r="G304" s="171"/>
      <c r="H304" s="171"/>
    </row>
    <row r="305" spans="6:8" x14ac:dyDescent="0.25">
      <c r="F305" s="171"/>
      <c r="G305" s="171"/>
      <c r="H305" s="171"/>
    </row>
    <row r="306" spans="6:8" x14ac:dyDescent="0.25">
      <c r="F306" s="171"/>
      <c r="G306" s="171"/>
      <c r="H306" s="171"/>
    </row>
    <row r="307" spans="6:8" x14ac:dyDescent="0.25">
      <c r="F307" s="171"/>
      <c r="G307" s="171"/>
      <c r="H307" s="171"/>
    </row>
    <row r="308" spans="6:8" x14ac:dyDescent="0.25">
      <c r="F308" s="171"/>
      <c r="G308" s="171"/>
      <c r="H308" s="171"/>
    </row>
    <row r="309" spans="6:8" x14ac:dyDescent="0.25">
      <c r="F309" s="171"/>
      <c r="G309" s="171"/>
      <c r="H309" s="171"/>
    </row>
    <row r="310" spans="6:8" x14ac:dyDescent="0.25">
      <c r="F310" s="171"/>
      <c r="G310" s="171"/>
      <c r="H310" s="171"/>
    </row>
    <row r="311" spans="6:8" x14ac:dyDescent="0.25">
      <c r="F311" s="171"/>
      <c r="G311" s="171"/>
      <c r="H311" s="171"/>
    </row>
    <row r="312" spans="6:8" x14ac:dyDescent="0.25">
      <c r="F312" s="171"/>
      <c r="G312" s="171"/>
      <c r="H312" s="171"/>
    </row>
    <row r="313" spans="6:8" x14ac:dyDescent="0.25">
      <c r="F313" s="171"/>
      <c r="G313" s="171"/>
      <c r="H313" s="171"/>
    </row>
    <row r="314" spans="6:8" x14ac:dyDescent="0.25">
      <c r="F314" s="171"/>
      <c r="G314" s="171"/>
      <c r="H314" s="171"/>
    </row>
    <row r="315" spans="6:8" x14ac:dyDescent="0.25">
      <c r="F315" s="171"/>
      <c r="G315" s="171"/>
      <c r="H315" s="171"/>
    </row>
    <row r="316" spans="6:8" x14ac:dyDescent="0.25">
      <c r="F316" s="171"/>
      <c r="G316" s="171"/>
      <c r="H316" s="171"/>
    </row>
    <row r="317" spans="6:8" x14ac:dyDescent="0.25">
      <c r="F317" s="171"/>
      <c r="G317" s="171"/>
      <c r="H317" s="171"/>
    </row>
    <row r="318" spans="6:8" x14ac:dyDescent="0.25">
      <c r="F318" s="171"/>
      <c r="G318" s="171"/>
      <c r="H318" s="171"/>
    </row>
    <row r="319" spans="6:8" x14ac:dyDescent="0.25">
      <c r="F319" s="171"/>
      <c r="G319" s="171"/>
      <c r="H319" s="171"/>
    </row>
    <row r="320" spans="6:8" x14ac:dyDescent="0.25">
      <c r="F320" s="171"/>
      <c r="G320" s="171"/>
      <c r="H320" s="171"/>
    </row>
    <row r="321" spans="6:8" x14ac:dyDescent="0.25">
      <c r="F321" s="171"/>
      <c r="G321" s="171"/>
      <c r="H321" s="171"/>
    </row>
    <row r="322" spans="6:8" x14ac:dyDescent="0.25">
      <c r="F322" s="171"/>
      <c r="G322" s="171"/>
      <c r="H322" s="171"/>
    </row>
    <row r="323" spans="6:8" x14ac:dyDescent="0.25">
      <c r="F323" s="171"/>
      <c r="G323" s="171"/>
      <c r="H323" s="171"/>
    </row>
    <row r="324" spans="6:8" x14ac:dyDescent="0.25">
      <c r="F324" s="171"/>
      <c r="G324" s="171"/>
      <c r="H324" s="171"/>
    </row>
    <row r="325" spans="6:8" x14ac:dyDescent="0.25">
      <c r="F325" s="171"/>
      <c r="G325" s="171"/>
      <c r="H325" s="171"/>
    </row>
    <row r="326" spans="6:8" x14ac:dyDescent="0.25">
      <c r="F326" s="171"/>
      <c r="G326" s="171"/>
      <c r="H326" s="171"/>
    </row>
    <row r="327" spans="6:8" x14ac:dyDescent="0.25">
      <c r="F327" s="171"/>
      <c r="G327" s="171"/>
      <c r="H327" s="171"/>
    </row>
    <row r="328" spans="6:8" x14ac:dyDescent="0.25">
      <c r="F328" s="171"/>
      <c r="G328" s="171"/>
      <c r="H328" s="171"/>
    </row>
    <row r="329" spans="6:8" x14ac:dyDescent="0.25">
      <c r="F329" s="171"/>
      <c r="G329" s="171"/>
      <c r="H329" s="171"/>
    </row>
    <row r="330" spans="6:8" x14ac:dyDescent="0.25">
      <c r="F330" s="171"/>
      <c r="G330" s="171"/>
      <c r="H330" s="171"/>
    </row>
    <row r="331" spans="6:8" x14ac:dyDescent="0.25">
      <c r="F331" s="171"/>
      <c r="G331" s="171"/>
      <c r="H331" s="171"/>
    </row>
    <row r="332" spans="6:8" x14ac:dyDescent="0.25">
      <c r="F332" s="171"/>
      <c r="G332" s="171"/>
      <c r="H332" s="171"/>
    </row>
    <row r="333" spans="6:8" x14ac:dyDescent="0.25">
      <c r="F333" s="171"/>
      <c r="G333" s="171"/>
      <c r="H333" s="171"/>
    </row>
    <row r="334" spans="6:8" x14ac:dyDescent="0.25">
      <c r="F334" s="171"/>
      <c r="G334" s="171"/>
      <c r="H334" s="171"/>
    </row>
    <row r="335" spans="6:8" x14ac:dyDescent="0.25">
      <c r="F335" s="171"/>
      <c r="G335" s="171"/>
      <c r="H335" s="171"/>
    </row>
    <row r="336" spans="6:8" x14ac:dyDescent="0.25">
      <c r="F336" s="171"/>
      <c r="G336" s="171"/>
      <c r="H336" s="171"/>
    </row>
    <row r="337" spans="6:8" x14ac:dyDescent="0.25">
      <c r="F337" s="171"/>
      <c r="G337" s="171"/>
      <c r="H337" s="171"/>
    </row>
    <row r="338" spans="6:8" x14ac:dyDescent="0.25">
      <c r="F338" s="171"/>
      <c r="G338" s="171"/>
      <c r="H338" s="171"/>
    </row>
    <row r="339" spans="6:8" x14ac:dyDescent="0.25">
      <c r="F339" s="171"/>
      <c r="G339" s="171"/>
      <c r="H339" s="171"/>
    </row>
    <row r="340" spans="6:8" x14ac:dyDescent="0.25">
      <c r="F340" s="171"/>
      <c r="G340" s="171"/>
      <c r="H340" s="171"/>
    </row>
    <row r="341" spans="6:8" x14ac:dyDescent="0.25">
      <c r="F341" s="171"/>
      <c r="G341" s="171"/>
      <c r="H341" s="171"/>
    </row>
    <row r="342" spans="6:8" x14ac:dyDescent="0.25">
      <c r="F342" s="171"/>
      <c r="G342" s="171"/>
      <c r="H342" s="171"/>
    </row>
    <row r="343" spans="6:8" x14ac:dyDescent="0.25">
      <c r="F343" s="171"/>
      <c r="G343" s="171"/>
      <c r="H343" s="171"/>
    </row>
    <row r="344" spans="6:8" x14ac:dyDescent="0.25">
      <c r="F344" s="171"/>
      <c r="G344" s="171"/>
      <c r="H344" s="171"/>
    </row>
  </sheetData>
  <mergeCells count="2">
    <mergeCell ref="A3:C3"/>
    <mergeCell ref="A6:C6"/>
  </mergeCells>
  <printOptions horizontalCentered="1" verticalCentered="1"/>
  <pageMargins left="0.39370078740157483" right="0.39370078740157483" top="0.19685039370078741" bottom="0.19685039370078741" header="0" footer="0"/>
  <pageSetup scale="7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33</vt:i4>
      </vt:variant>
      <vt:variant>
        <vt:lpstr>Rangos con nombre</vt:lpstr>
      </vt:variant>
      <vt:variant>
        <vt:i4>36</vt:i4>
      </vt:variant>
    </vt:vector>
  </HeadingPairs>
  <TitlesOfParts>
    <vt:vector size="69" baseType="lpstr">
      <vt:lpstr>Fuente</vt:lpstr>
      <vt:lpstr>Índice</vt:lpstr>
      <vt:lpstr>Nota Técnica</vt:lpstr>
      <vt:lpstr>Cuadro I-1</vt:lpstr>
      <vt:lpstr>balance_dos</vt:lpstr>
      <vt:lpstr>Cuadro I-2</vt:lpstr>
      <vt:lpstr>Cuadro I-3</vt:lpstr>
      <vt:lpstr>Cuadro I-4</vt:lpstr>
      <vt:lpstr>Cuadro I-5</vt:lpstr>
      <vt:lpstr>Cuadro I-6</vt:lpstr>
      <vt:lpstr>Cuadro I-7</vt:lpstr>
      <vt:lpstr>ingresos por direccion recaudad</vt:lpstr>
      <vt:lpstr>rentas cde</vt:lpstr>
      <vt:lpstr>transf ctes</vt:lpstr>
      <vt:lpstr>Cuadro I-8</vt:lpstr>
      <vt:lpstr>Cuadro I-9</vt:lpstr>
      <vt:lpstr>Cuadro I-10</vt:lpstr>
      <vt:lpstr>Cuadro I-11</vt:lpstr>
      <vt:lpstr>Cuadro I-12</vt:lpstr>
      <vt:lpstr>transf munic</vt:lpstr>
      <vt:lpstr>Cuadro I-13A</vt:lpstr>
      <vt:lpstr>Cuadro I-13B</vt:lpstr>
      <vt:lpstr>Cuadro I-13C</vt:lpstr>
      <vt:lpstr>Cuadro I-13D</vt:lpstr>
      <vt:lpstr>PIP</vt:lpstr>
      <vt:lpstr>financiamiento PIP</vt:lpstr>
      <vt:lpstr>gto pobrez_insti</vt:lpstr>
      <vt:lpstr>servicio</vt:lpstr>
      <vt:lpstr>servicio_instrum</vt:lpstr>
      <vt:lpstr>servicio deuda externa</vt:lpstr>
      <vt:lpstr>transf universidades</vt:lpstr>
      <vt:lpstr>desembolsos externos</vt:lpstr>
      <vt:lpstr>Cuadro I-14</vt:lpstr>
      <vt:lpstr>balance_dos!Área_de_impresión</vt:lpstr>
      <vt:lpstr>'Cuadro I-1'!Área_de_impresión</vt:lpstr>
      <vt:lpstr>'Cuadro I-10'!Área_de_impresión</vt:lpstr>
      <vt:lpstr>'Cuadro I-11'!Área_de_impresión</vt:lpstr>
      <vt:lpstr>'Cuadro I-12'!Área_de_impresión</vt:lpstr>
      <vt:lpstr>'Cuadro I-13A'!Área_de_impresión</vt:lpstr>
      <vt:lpstr>'Cuadro I-13B'!Área_de_impresión</vt:lpstr>
      <vt:lpstr>'Cuadro I-13C'!Área_de_impresión</vt:lpstr>
      <vt:lpstr>'Cuadro I-13D'!Área_de_impresión</vt:lpstr>
      <vt:lpstr>'Cuadro I-14'!Área_de_impresión</vt:lpstr>
      <vt:lpstr>'Cuadro I-2'!Área_de_impresión</vt:lpstr>
      <vt:lpstr>'Cuadro I-3'!Área_de_impresión</vt:lpstr>
      <vt:lpstr>'Cuadro I-4'!Área_de_impresión</vt:lpstr>
      <vt:lpstr>'Cuadro I-5'!Área_de_impresión</vt:lpstr>
      <vt:lpstr>'Cuadro I-6'!Área_de_impresión</vt:lpstr>
      <vt:lpstr>'Cuadro I-7'!Área_de_impresión</vt:lpstr>
      <vt:lpstr>'Cuadro I-8'!Área_de_impresión</vt:lpstr>
      <vt:lpstr>'Cuadro I-9'!Área_de_impresión</vt:lpstr>
      <vt:lpstr>'desembolsos externos'!Área_de_impresión</vt:lpstr>
      <vt:lpstr>'financiamiento PIP'!Área_de_impresión</vt:lpstr>
      <vt:lpstr>'gto pobrez_insti'!Área_de_impresión</vt:lpstr>
      <vt:lpstr>'ingresos por direccion recaudad'!Área_de_impresión</vt:lpstr>
      <vt:lpstr>PIP!Área_de_impresión</vt:lpstr>
      <vt:lpstr>'rentas cde'!Área_de_impresión</vt:lpstr>
      <vt:lpstr>servicio!Área_de_impresión</vt:lpstr>
      <vt:lpstr>'servicio deuda externa'!Área_de_impresión</vt:lpstr>
      <vt:lpstr>servicio_instrum!Área_de_impresión</vt:lpstr>
      <vt:lpstr>'transf ctes'!Área_de_impresión</vt:lpstr>
      <vt:lpstr>'transf munic'!Área_de_impresión</vt:lpstr>
      <vt:lpstr>'transf universidades'!Área_de_impresión</vt:lpstr>
      <vt:lpstr>'Cuadro I-13A'!Títulos_a_imprimir</vt:lpstr>
      <vt:lpstr>'Cuadro I-13B'!Títulos_a_imprimir</vt:lpstr>
      <vt:lpstr>'Cuadro I-13C'!Títulos_a_imprimir</vt:lpstr>
      <vt:lpstr>'Cuadro I-13D'!Títulos_a_imprimir</vt:lpstr>
      <vt:lpstr>'desembolsos externos'!Títulos_a_imprimir</vt:lpstr>
      <vt:lpstr>'transf munic'!Títulos_a_imprimir</vt:lpstr>
    </vt:vector>
  </TitlesOfParts>
  <Company>Ieepp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Ieepp</dc:creator>
  <cp:lastModifiedBy>Adelmo Sandino</cp:lastModifiedBy>
  <cp:lastPrinted>2013-04-11T13:51:31Z</cp:lastPrinted>
  <dcterms:created xsi:type="dcterms:W3CDTF">2001-01-02T20:02:16Z</dcterms:created>
  <dcterms:modified xsi:type="dcterms:W3CDTF">2014-03-04T22:24:34Z</dcterms:modified>
</cp:coreProperties>
</file>